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4.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persons/person.xml" ContentType="application/vnd.ms-excel.person+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codeName="{28389E77-7640-9E18-AD5C-E98E2F4A8B83}"/>
  <fileSharing readOnlyRecommended="1"/>
  <workbookPr codeName="ThisWorkbook" defaultThemeVersion="124226"/>
  <mc:AlternateContent xmlns:mc="http://schemas.openxmlformats.org/markup-compatibility/2006">
    <mc:Choice Requires="x15">
      <x15ac:absPath xmlns:x15ac="http://schemas.microsoft.com/office/spreadsheetml/2010/11/ac" url="https://centreforsustainableenergy-my.sharepoint.com/personal/sam_homan_cse_org_uk/Documents/~projects/fuel-poverty-calculator/2026-update/"/>
    </mc:Choice>
  </mc:AlternateContent>
  <xr:revisionPtr revIDLastSave="1308" documentId="8_{2A5A91EB-AB2F-4737-A495-854F78650FA4}" xr6:coauthVersionLast="47" xr6:coauthVersionMax="47" xr10:uidLastSave="{0C987B9F-9C01-4D93-80F8-94057F71D56F}"/>
  <bookViews>
    <workbookView xWindow="28680" yWindow="-120" windowWidth="29040" windowHeight="15720" xr2:uid="{D35F8456-0729-4A8A-979E-94442F54D982}"/>
  </bookViews>
  <sheets>
    <sheet name="Intro&amp;Instructions" sheetId="5" r:id="rId1"/>
    <sheet name="Release Notes" sheetId="13" r:id="rId2"/>
    <sheet name="FPCalculationForm England" sheetId="6" r:id="rId3"/>
    <sheet name="FPCalculationForm Wales" sheetId="21" r:id="rId4"/>
    <sheet name="FPCalculationForm Scotland" sheetId="15" r:id="rId5"/>
    <sheet name="params_eng" sheetId="14" state="hidden" r:id="rId6"/>
    <sheet name="params_sco" sheetId="16" state="hidden" r:id="rId7"/>
    <sheet name="Scotland MIS Backing" sheetId="20" state="hidden" r:id="rId8"/>
    <sheet name="Sheet3" sheetId="12" state="hidden" r:id="rId9"/>
    <sheet name="Sheet4" sheetId="18" state="hidden" r:id="rId10"/>
    <sheet name="Sheet5" sheetId="24" state="hidden" r:id="rId11"/>
    <sheet name="CommunityFPDatabase England" sheetId="9" r:id="rId12"/>
    <sheet name="CommunityFPDatabase Wales" sheetId="22" r:id="rId13"/>
    <sheet name="CommunityFPDatabase Scotland" sheetId="19" r:id="rId14"/>
    <sheet name="DataCollectionFormEng (PRINT)" sheetId="1" r:id="rId15"/>
    <sheet name="DataCollectionFormWal (PRINT)" sheetId="23" r:id="rId16"/>
    <sheet name="DataCollectionFormSco (PRINT)" sheetId="17" r:id="rId17"/>
  </sheets>
  <definedNames>
    <definedName name="_xlnm._FilterDatabase" localSheetId="6" hidden="1">params_sco!$B$28:$H$135</definedName>
    <definedName name="_xlnm._FilterDatabase" localSheetId="7" hidden="1">'Scotland MIS Backing'!$A$1:$I$108</definedName>
    <definedName name="_xleta.IF" hidden="1" xlm="1">#NAME?</definedName>
    <definedName name="_xleta.NOT" hidden="1" xlm="1">#NAME?</definedName>
    <definedName name="_xleta.SUM" hidden="1" xlm="1">#NAME?</definedName>
    <definedName name="_xlnm.Print_Area" localSheetId="14">'DataCollectionFormEng (PRINT)'!$B$4:$E$104</definedName>
    <definedName name="_xlnm.Print_Area" localSheetId="16">'DataCollectionFormSco (PRINT)'!$B$4:$E$108</definedName>
    <definedName name="_xlnm.Print_Area" localSheetId="15">'DataCollectionFormWal (PRINT)'!$B$4:$E$98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 i="24" l="1"/>
  <c r="J2" i="24"/>
  <c r="I2" i="24"/>
  <c r="H2" i="24"/>
  <c r="G2" i="24"/>
  <c r="F2" i="24"/>
  <c r="E2" i="24"/>
  <c r="D2" i="24"/>
  <c r="C2" i="24"/>
  <c r="B2" i="24"/>
  <c r="A2" i="24"/>
  <c r="E31" i="15"/>
  <c r="L2" i="18" s="1"/>
  <c r="N2" i="24"/>
  <c r="E45" i="21"/>
  <c r="M2" i="24" s="1"/>
  <c r="E30" i="21"/>
  <c r="L2" i="24" s="1"/>
  <c r="G13" i="16" a="1"/>
  <c r="G13" i="16" s="1"/>
  <c r="G12" i="16"/>
  <c r="E72" i="15"/>
  <c r="E77" i="15" s="1"/>
  <c r="E49" i="15"/>
  <c r="N2" i="18" s="1"/>
  <c r="E44" i="15"/>
  <c r="E63" i="15"/>
  <c r="B5" i="16"/>
  <c r="I3" i="20"/>
  <c r="I4" i="20"/>
  <c r="I5" i="20"/>
  <c r="I6" i="20"/>
  <c r="I7" i="20"/>
  <c r="I8" i="20"/>
  <c r="I9" i="20"/>
  <c r="I10" i="20"/>
  <c r="I11" i="20"/>
  <c r="I12" i="20"/>
  <c r="I13" i="20"/>
  <c r="I14" i="20"/>
  <c r="I15" i="20"/>
  <c r="I16" i="20"/>
  <c r="I17" i="20"/>
  <c r="I18" i="20"/>
  <c r="I19" i="20"/>
  <c r="I20" i="20"/>
  <c r="I21" i="20"/>
  <c r="I22" i="20"/>
  <c r="I23" i="20"/>
  <c r="I24" i="20"/>
  <c r="I25" i="20"/>
  <c r="I26" i="20"/>
  <c r="I27" i="20"/>
  <c r="I28" i="20"/>
  <c r="I29" i="20"/>
  <c r="I30" i="20"/>
  <c r="I31" i="20"/>
  <c r="I32" i="20"/>
  <c r="I33" i="20"/>
  <c r="I34" i="20"/>
  <c r="I35" i="20"/>
  <c r="I36" i="20"/>
  <c r="I37" i="20"/>
  <c r="I38" i="20"/>
  <c r="I39" i="20"/>
  <c r="I40" i="20"/>
  <c r="I41" i="20"/>
  <c r="I42" i="20"/>
  <c r="I43" i="20"/>
  <c r="I44" i="20"/>
  <c r="I45" i="20"/>
  <c r="I46" i="20"/>
  <c r="I47" i="20"/>
  <c r="I48" i="20"/>
  <c r="I49" i="20"/>
  <c r="I50" i="20"/>
  <c r="I51" i="20"/>
  <c r="I52" i="20"/>
  <c r="I53" i="20"/>
  <c r="I54" i="20"/>
  <c r="I55" i="20"/>
  <c r="I56" i="20"/>
  <c r="I57" i="20"/>
  <c r="I58" i="20"/>
  <c r="I59" i="20"/>
  <c r="I60" i="20"/>
  <c r="I61" i="20"/>
  <c r="I62" i="20"/>
  <c r="I63" i="20"/>
  <c r="I64" i="20"/>
  <c r="I65" i="20"/>
  <c r="I66" i="20"/>
  <c r="I67" i="20"/>
  <c r="I68" i="20"/>
  <c r="I69" i="20"/>
  <c r="I70" i="20"/>
  <c r="I71" i="20"/>
  <c r="I72" i="20"/>
  <c r="I73" i="20"/>
  <c r="I74" i="20"/>
  <c r="I75" i="20"/>
  <c r="I76" i="20"/>
  <c r="I77" i="20"/>
  <c r="I78" i="20"/>
  <c r="I79" i="20"/>
  <c r="I80" i="20"/>
  <c r="I81" i="20"/>
  <c r="I82" i="20"/>
  <c r="I83" i="20"/>
  <c r="I84" i="20"/>
  <c r="I85" i="20"/>
  <c r="I86" i="20"/>
  <c r="I87" i="20"/>
  <c r="I88" i="20"/>
  <c r="I89" i="20"/>
  <c r="I90" i="20"/>
  <c r="I91" i="20"/>
  <c r="I92" i="20"/>
  <c r="I93" i="20"/>
  <c r="I94" i="20"/>
  <c r="I95" i="20"/>
  <c r="I96" i="20"/>
  <c r="I97" i="20"/>
  <c r="I98" i="20"/>
  <c r="I99" i="20"/>
  <c r="I100" i="20"/>
  <c r="I101" i="20"/>
  <c r="I102" i="20"/>
  <c r="I103" i="20"/>
  <c r="I104" i="20"/>
  <c r="I105" i="20"/>
  <c r="I106" i="20"/>
  <c r="I107" i="20"/>
  <c r="I108" i="20"/>
  <c r="I2" i="20"/>
  <c r="M7" i="20" a="1"/>
  <c r="M7" i="20" s="1"/>
  <c r="M13" i="20" s="1"/>
  <c r="M6" i="20" a="1"/>
  <c r="M6" i="20" s="1"/>
  <c r="M5" i="20" a="1"/>
  <c r="M5" i="20" s="1"/>
  <c r="M4" i="20" a="1"/>
  <c r="M4" i="20" s="1"/>
  <c r="M3" i="20" a="1"/>
  <c r="M3" i="20" s="1"/>
  <c r="E60" i="6"/>
  <c r="P2" i="12" s="1"/>
  <c r="U2" i="18"/>
  <c r="T2" i="18"/>
  <c r="S2" i="18"/>
  <c r="R2" i="18"/>
  <c r="G10" i="16"/>
  <c r="G9" i="16"/>
  <c r="Y2" i="18"/>
  <c r="X2" i="18"/>
  <c r="W2" i="18"/>
  <c r="K2" i="18"/>
  <c r="J2" i="18"/>
  <c r="I2" i="18"/>
  <c r="H2" i="18"/>
  <c r="G2" i="18"/>
  <c r="F2" i="18"/>
  <c r="E2" i="18"/>
  <c r="D2" i="18"/>
  <c r="C2" i="18"/>
  <c r="B2" i="18"/>
  <c r="A2" i="18"/>
  <c r="W2" i="12"/>
  <c r="V2" i="12"/>
  <c r="S2" i="12"/>
  <c r="R2" i="12"/>
  <c r="K2" i="12"/>
  <c r="J2" i="12"/>
  <c r="I2" i="12"/>
  <c r="H2" i="12"/>
  <c r="G2" i="12"/>
  <c r="F2" i="12"/>
  <c r="E2" i="12"/>
  <c r="D2" i="12"/>
  <c r="C2" i="12"/>
  <c r="B2" i="12"/>
  <c r="A2" i="12"/>
  <c r="C15" i="14"/>
  <c r="J12" i="14"/>
  <c r="J11" i="14"/>
  <c r="C11" i="14"/>
  <c r="C10" i="14"/>
  <c r="E30" i="6"/>
  <c r="L2" i="12" s="1"/>
  <c r="E53" i="15" l="1"/>
  <c r="C20" i="16" s="1"/>
  <c r="B50" i="21"/>
  <c r="O2" i="24" s="1"/>
  <c r="E51" i="21"/>
  <c r="C12" i="16"/>
  <c r="C13" i="16"/>
  <c r="M2" i="18"/>
  <c r="M11" i="20"/>
  <c r="M9" i="20"/>
  <c r="M10" i="20" s="1"/>
  <c r="M12" i="20"/>
  <c r="V2" i="18"/>
  <c r="G11" i="16"/>
  <c r="C11" i="16"/>
  <c r="P2" i="18"/>
  <c r="C12" i="14"/>
  <c r="E88" i="15" l="1"/>
  <c r="C19" i="16"/>
  <c r="C18" i="16"/>
  <c r="C22" i="16"/>
  <c r="C23" i="16" s="1"/>
  <c r="Q2" i="18"/>
  <c r="C14" i="16"/>
  <c r="O2" i="18"/>
  <c r="E43" i="6"/>
  <c r="M2" i="12" s="1"/>
  <c r="E67" i="6" l="1"/>
  <c r="Q2" i="12" l="1"/>
  <c r="J10" i="14"/>
  <c r="J13" i="14" s="1"/>
  <c r="F15" i="14"/>
  <c r="B85" i="6" l="1"/>
  <c r="AA2" i="12" s="1"/>
  <c r="E86" i="6" l="1"/>
  <c r="E69" i="6"/>
  <c r="T2" i="12" s="1"/>
  <c r="C16" i="14" l="1"/>
  <c r="E48" i="6"/>
  <c r="N2" i="12" s="1"/>
  <c r="E50" i="6" l="1"/>
  <c r="O2" i="12" s="1"/>
  <c r="E71" i="6" l="1"/>
  <c r="U2" i="12" s="1"/>
  <c r="C17" i="14" l="1"/>
  <c r="C18" i="14" s="1"/>
  <c r="E84" i="6" s="1"/>
  <c r="G14" i="16"/>
  <c r="B83" i="6" l="1"/>
  <c r="Y2" i="12" s="1"/>
  <c r="B81" i="6"/>
  <c r="X2" i="12" s="1"/>
  <c r="C9" i="16" a="1"/>
  <c r="C9" i="16" s="1"/>
  <c r="B82" i="6"/>
  <c r="B84" i="6"/>
  <c r="Z2" i="12"/>
  <c r="C10" i="16" l="1"/>
  <c r="C24" i="16" s="1"/>
  <c r="C21" i="16" l="1"/>
  <c r="B87" i="15" l="1"/>
  <c r="E87" i="15"/>
  <c r="AA2" i="18" s="1"/>
  <c r="B86" i="15"/>
  <c r="Z2"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tc={E4355AB5-4187-4CEA-A8CF-9A82193E8CA3}</author>
    <author>tc={746BEC10-CB50-4908-9EAA-B0BDD439899B}</author>
    <author>tc={D3D3073F-0994-420B-84AF-9AA7FFEF8EB2}</author>
  </authors>
  <commentList>
    <comment ref="C6" authorId="0" shapeId="0" xr:uid="{E4355AB5-4187-4CEA-A8CF-9A82193E8CA3}">
      <text>
        <t xml:space="preserve">[Threaded comment]
Your version of Excel allows you to read this threaded comment; however, any edits to it will get removed if the file is opened in a newer version of Excel. Learn more: https://go.microsoft.com/fwlink/?linkid=870924
Comment:
    These two figures can be found in the fuel poverty trends page on the .gov website, in the Long term fuel poverty trends document. In 2025, the relevant figures were in Table 19: Fuel poverty median statistics by FPEER. </t>
      </text>
    </comment>
    <comment ref="E8" authorId="1" shapeId="0" xr:uid="{746BEC10-CB50-4908-9EAA-B0BDD439899B}">
      <text>
        <t>[Threaded comment]
Your version of Excel allows you to read this threaded comment; however, any edits to it will get removed if the file is opened in a newer version of Excel. Learn more: https://go.microsoft.com/fwlink/?linkid=870924
Comment:
    The fuel cost equivalisation factors can be found in the fuel poverty methodology handbook. In 2025, the section was ‘Calculating the number of households in fuel poverty’. It’s not expected these factors will be updated annually, but this can be checked during an update of this tool.</t>
      </text>
    </comment>
    <comment ref="H8" authorId="2" shapeId="0" xr:uid="{D3D3073F-0994-420B-84AF-9AA7FFEF8EB2}">
      <text>
        <t>[Threaded comment]
Your version of Excel allows you to read this threaded comment; however, any edits to it will get removed if the file is opened in a newer version of Excel. Learn more: https://go.microsoft.com/fwlink/?linkid=870924
Comment:
    The income fuel equivalisation factors are found in the fuel poverty methodology handbook. In 2025 the section was ‘Calculating the number of households in fuel poverty’. It’s not expected this will change annually, but this can be checked during an update of this tool.</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tc={47898F86-AF06-4FE7-B23C-465CCFE3C3B4}</author>
    <author>tc={5375C1A2-312B-44D1-BFA5-FA9062C7ACB3}</author>
    <author>tc={CA4BF4B9-C692-4CA4-A6C0-EB2FA88932D9}</author>
  </authors>
  <commentList>
    <comment ref="B5" authorId="0" shapeId="0" xr:uid="{47898F86-AF06-4FE7-B23C-465CCFE3C3B4}">
      <text>
        <t>[Threaded comment]
Your version of Excel allows you to read this threaded comment; however, any edits to it will get removed if the file is opened in a newer version of Excel. Learn more: https://go.microsoft.com/fwlink/?linkid=870924
Comment:
    This figure is taken from the Scottish MIS for a household with 2 adults only (no children or pensioners).</t>
      </text>
    </comment>
    <comment ref="E7" authorId="1" shapeId="0" xr:uid="{5375C1A2-312B-44D1-BFA5-FA9062C7ACB3}">
      <text>
        <t xml:space="preserve">[Threaded comment]
Your version of Excel allows you to read this threaded comment; however, any edits to it will get removed if the file is opened in a newer version of Excel. Learn more: https://go.microsoft.com/fwlink/?linkid=870924
Comment:
    These factors are derived from a collection of households. These are: - Single adults - Adult couple - Single pensioner - Pensioner couple - Adult couple with two children (2-4 and primary age). The base income (i.e. a factor of 1) is the income for an adult couple with no children. See Scotland MIS Backing tab for calculations. These factors are only used when an MIS calculator result isn’t available. </t>
      </text>
    </comment>
    <comment ref="B26" authorId="2" shapeId="0" xr:uid="{CA4BF4B9-C692-4CA4-A6C0-EB2FA88932D9}">
      <text>
        <t>[Threaded comment]
Your version of Excel allows you to read this threaded comment; however, any edits to it will get removed if the file is opened in a newer version of Excel. Learn more: https://go.microsoft.com/fwlink/?linkid=870924
Comment:
    These figures are collected using the weekly figure given in the calculator and multiplying by 52.</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tc={655A2304-C78B-4EED-97FE-CD4500406A8C}</author>
  </authors>
  <commentList>
    <comment ref="H1" authorId="0" shapeId="0" xr:uid="{655A2304-C78B-4EED-97FE-CD4500406A8C}">
      <text>
        <t>[Threaded comment]
Your version of Excel allows you to read this threaded comment; however, any edits to it will get removed if the file is opened in a newer version of Excel. Learn more: https://go.microsoft.com/fwlink/?linkid=870924
Comment:
    This should be updated annually using the MIS Calculator.</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<sst xmlns="http://schemas.openxmlformats.org/spreadsheetml/2006/main" count="766" uniqueCount="307">
  <si>
    <t>How many of these are under 14?</t>
  </si>
  <si>
    <t>How many of these are 14 or over?</t>
  </si>
  <si>
    <t>Factor for children (under 14)</t>
  </si>
  <si>
    <t>INCOME</t>
  </si>
  <si>
    <t>1 person</t>
  </si>
  <si>
    <t>2 people</t>
  </si>
  <si>
    <t>3 people</t>
  </si>
  <si>
    <t>4 people</t>
  </si>
  <si>
    <t>5 or more people</t>
  </si>
  <si>
    <t>factor</t>
  </si>
  <si>
    <t>Housing Costs</t>
  </si>
  <si>
    <t>mortgage payments</t>
  </si>
  <si>
    <t>Additional factor for any other adults (14 or over)</t>
  </si>
  <si>
    <t>• Total number of people in the household (permanent residents)</t>
  </si>
  <si>
    <t>If you pay rent, how much do you pay each installment?</t>
  </si>
  <si>
    <t>How often a year do you make these payments (i.e. If weekly enter '52', monthly enter '12', quarterly enter '4')</t>
  </si>
  <si>
    <t>What do you pay for electricity each month?</t>
  </si>
  <si>
    <t>factorCalc</t>
  </si>
  <si>
    <t>Initial factor for first adult (HRP)</t>
  </si>
  <si>
    <t>Household size</t>
  </si>
  <si>
    <t>Annual mortgage payments</t>
  </si>
  <si>
    <t>Annual fuel costs</t>
  </si>
  <si>
    <t>Annual equivalised income (after housing costs)</t>
  </si>
  <si>
    <t>Title</t>
  </si>
  <si>
    <t>First name</t>
  </si>
  <si>
    <t>Surname</t>
  </si>
  <si>
    <t>Street</t>
  </si>
  <si>
    <t>District</t>
  </si>
  <si>
    <t>Town</t>
  </si>
  <si>
    <t>County</t>
  </si>
  <si>
    <t>Do you spend money on other fuels each month?</t>
  </si>
  <si>
    <t>House coal</t>
  </si>
  <si>
    <t>Wood (logs, pellets, chips)</t>
  </si>
  <si>
    <t>LPG</t>
  </si>
  <si>
    <t>Oil</t>
  </si>
  <si>
    <t>Other</t>
  </si>
  <si>
    <t>FUEL POVERTY DATA COLLECTION QUESTIONNAIRE</t>
  </si>
  <si>
    <t>What do you pay for gas each month?</t>
  </si>
  <si>
    <t>HOUSEHOLD SIZE</t>
  </si>
  <si>
    <t>HOUSING COSTS</t>
  </si>
  <si>
    <t>Mortgage payments</t>
  </si>
  <si>
    <t>Rent costs</t>
  </si>
  <si>
    <t>FUEL COSTS</t>
  </si>
  <si>
    <t>Title:</t>
  </si>
  <si>
    <t>First name:</t>
  </si>
  <si>
    <t>Surname:</t>
  </si>
  <si>
    <t>Flat Number:</t>
  </si>
  <si>
    <t>Street:</t>
  </si>
  <si>
    <t>District:</t>
  </si>
  <si>
    <t>Town:</t>
  </si>
  <si>
    <t>County:</t>
  </si>
  <si>
    <t>• Annual fuel costs for heating, water heating, lights, appliances and cooking</t>
  </si>
  <si>
    <t>WINTER FUEL PAYMENTS</t>
  </si>
  <si>
    <t>INCOME CALCULATION NOTES</t>
  </si>
  <si>
    <t>£</t>
  </si>
  <si>
    <t>Running total</t>
  </si>
  <si>
    <t>To the NET PRIVATE EARNINGS then add:</t>
  </si>
  <si>
    <t>ANNUAL COUNCIL TAX BILL</t>
  </si>
  <si>
    <t>ANNUAL NET INCOME FROM SAVINGS/INVESTMENTS</t>
  </si>
  <si>
    <t>ANNUAL INCOME FROM TAX CREDITS</t>
  </si>
  <si>
    <t>ANNUAL GROSS PRIVATE INCOME (from earnings and/or pension)</t>
  </si>
  <si>
    <t>ANNUAL NET PRIVATE INCOME (Deduct tax and &amp; NI from GROSS PRIVATE INCOME)</t>
  </si>
  <si>
    <t>PERSON 1</t>
  </si>
  <si>
    <t>PERSON 2</t>
  </si>
  <si>
    <t>OTHER PERSONS</t>
  </si>
  <si>
    <t>OTHER PERSONS ANNUAL NET INCOME</t>
  </si>
  <si>
    <t>PERSON 2 ANNUAL NET INCOME</t>
  </si>
  <si>
    <t>PERSON 1 ANNUAL NET INCOME</t>
  </si>
  <si>
    <t>TOTAL OF ALL PERSONS ANNUAL NET INCOME (1) + (2) + (3)</t>
  </si>
  <si>
    <t>(1)</t>
  </si>
  <si>
    <t>(2)</t>
  </si>
  <si>
    <t>(3)</t>
  </si>
  <si>
    <t>Preliminary total</t>
  </si>
  <si>
    <t>From the preliminary total then add:</t>
  </si>
  <si>
    <t>(4)</t>
  </si>
  <si>
    <t>(5)</t>
  </si>
  <si>
    <t>(6)</t>
  </si>
  <si>
    <t>FINAL TOTAL NET HOUSEHOLD INCOME (4) + (5) - (6)</t>
  </si>
  <si>
    <t>And then subtract:</t>
  </si>
  <si>
    <t>The process of calculating fuel poverty using the old and new definitions requires some or all of the following information (depending on the definition):</t>
  </si>
  <si>
    <t>• Annual total household net income (including income from benefits, tax credits and savings)</t>
  </si>
  <si>
    <t>• Annual housing costs (mortgage repayments and/or rent costs; for the full details on the calculation of a 'fuel poverty income' see the diagram below)</t>
  </si>
  <si>
    <t>FUEL COST EQUIV FACTORS</t>
  </si>
  <si>
    <t>INCOME EQUIV FACTORS</t>
  </si>
  <si>
    <t>Monthly income from paid or self employment (less tax &amp; NI)</t>
  </si>
  <si>
    <t>Monthly interest from savings or investments</t>
  </si>
  <si>
    <t>(INC1)</t>
  </si>
  <si>
    <t xml:space="preserve">
(Any income should take into account tax and NI deductions)</t>
  </si>
  <si>
    <t>Annual council tax bill</t>
  </si>
  <si>
    <t>www.gov.uk/winter-fuel-payment/what-youll-get</t>
  </si>
  <si>
    <t>https://www.gov.uk/government/publications/fuel-poverty-statistics-methodology-handbook</t>
  </si>
  <si>
    <t>What do you pay for other fuels each month?</t>
  </si>
  <si>
    <t>EPC band</t>
  </si>
  <si>
    <t>What is the EPC band of your property?</t>
  </si>
  <si>
    <t>Equivalised AHC income (£)</t>
  </si>
  <si>
    <t>Equivalised required fuel costs (£)</t>
  </si>
  <si>
    <t>Relative low income threshold (60% of median equivalised AHC income)</t>
  </si>
  <si>
    <t>Relative low income threshold plus fuel cost threshold</t>
  </si>
  <si>
    <t>Annual equivalised fuel costs</t>
  </si>
  <si>
    <t>EPC bands</t>
  </si>
  <si>
    <t>A</t>
  </si>
  <si>
    <t>B</t>
  </si>
  <si>
    <t>C</t>
  </si>
  <si>
    <t>D</t>
  </si>
  <si>
    <t>F</t>
  </si>
  <si>
    <t>G</t>
  </si>
  <si>
    <t>E</t>
  </si>
  <si>
    <t>Is FPEER likely to be below 68.5 (based on EPC band below C)?</t>
  </si>
  <si>
    <t>Equivalised AHC income minus equivalised fuel costs</t>
  </si>
  <si>
    <t>Is the above value below the relative low income threshold?</t>
  </si>
  <si>
    <t>Annual rent payments</t>
  </si>
  <si>
    <r>
      <t>Monthly income from any pension received</t>
    </r>
    <r>
      <rPr>
        <vertAlign val="superscript"/>
        <sz val="11"/>
        <rFont val="Calibri"/>
        <family val="2"/>
        <scheme val="minor"/>
      </rPr>
      <t>3</t>
    </r>
  </si>
  <si>
    <t>Thresholds</t>
  </si>
  <si>
    <t>Calculations</t>
  </si>
  <si>
    <t>Is annual equivalised fuel costs greater than fuel cost threshold?</t>
  </si>
  <si>
    <t>LILEE</t>
  </si>
  <si>
    <t>LIHC</t>
  </si>
  <si>
    <t>LIHC and LILEE</t>
  </si>
  <si>
    <t>Annual income (after housing costs)</t>
  </si>
  <si>
    <r>
      <t xml:space="preserve">Low Income Low Energy Efficiency (LILEE)
</t>
    </r>
    <r>
      <rPr>
        <sz val="18"/>
        <rFont val="Calibri"/>
        <family val="2"/>
        <scheme val="minor"/>
      </rPr>
      <t>Official definition in England (2021-)</t>
    </r>
  </si>
  <si>
    <t>% of household income (before housing costs) spent on fuel</t>
  </si>
  <si>
    <t>Post code</t>
  </si>
  <si>
    <t>Flat number</t>
  </si>
  <si>
    <t>Building name</t>
  </si>
  <si>
    <t>Building number</t>
  </si>
  <si>
    <t>Annual net household income</t>
  </si>
  <si>
    <t>Number of adults (&gt;14 years)</t>
  </si>
  <si>
    <t>Number of children (&lt;14 years)</t>
  </si>
  <si>
    <t>Fuel poverty gap: LIHC definition</t>
  </si>
  <si>
    <t>Fuel poverty status: LIHC definition</t>
  </si>
  <si>
    <t>Fuel poverty status: LILEE definition</t>
  </si>
  <si>
    <r>
      <t xml:space="preserve">Low Income High Cost (LIHC)
</t>
    </r>
    <r>
      <rPr>
        <sz val="18"/>
        <rFont val="Calibri"/>
        <family val="2"/>
        <scheme val="minor"/>
      </rPr>
      <t>Former definition in England (2013-2021)</t>
    </r>
  </si>
  <si>
    <t>Fuel poverty status: 10% definition</t>
  </si>
  <si>
    <t>Building name:</t>
  </si>
  <si>
    <t>Building number:</t>
  </si>
  <si>
    <t>Post code:</t>
  </si>
  <si>
    <t>How often do you pay these (e.g. weekly, monthly, other)</t>
  </si>
  <si>
    <r>
      <t>Monthly income from state benefits</t>
    </r>
    <r>
      <rPr>
        <vertAlign val="superscript"/>
        <sz val="11"/>
        <rFont val="Calibri"/>
        <family val="2"/>
        <scheme val="minor"/>
      </rPr>
      <t>1,2</t>
    </r>
    <r>
      <rPr>
        <sz val="11"/>
        <rFont val="Calibri"/>
        <family val="2"/>
        <scheme val="minor"/>
      </rPr>
      <t xml:space="preserve"> and tax credits</t>
    </r>
  </si>
  <si>
    <t>The income for all persons over 16 should be included in the calculation where applicable. If benefits or tax credits are received as a couple or household as a whole then only include these for one person below.</t>
  </si>
  <si>
    <r>
      <rPr>
        <sz val="11"/>
        <color theme="1"/>
        <rFont val="Calibri"/>
        <family val="2"/>
        <scheme val="minor"/>
      </rPr>
      <t xml:space="preserve">What is your total annual disposable household income?
This should include private income </t>
    </r>
    <r>
      <rPr>
        <b/>
        <i/>
        <sz val="11"/>
        <color theme="1"/>
        <rFont val="Calibri"/>
        <family val="2"/>
        <scheme val="minor"/>
      </rPr>
      <t xml:space="preserve">after </t>
    </r>
    <r>
      <rPr>
        <sz val="11"/>
        <color theme="1"/>
        <rFont val="Calibri"/>
        <family val="2"/>
        <scheme val="minor"/>
      </rPr>
      <t>tax and NI, any payments from benefits (apart from disability benefits) and tax credits, net interest from savings and investments, plus the Winter Fuel Payment if received. You should also subtract your annual council tax bill from your income (see overleaf for space to make notes).</t>
    </r>
  </si>
  <si>
    <t>Household income</t>
  </si>
  <si>
    <t>FUEL POVERTY CALCULATION FORM</t>
  </si>
  <si>
    <t>Do you receive the Warm Home Discount?</t>
  </si>
  <si>
    <t>https://www.gov.uk/the-warm-home-discount-scheme</t>
  </si>
  <si>
    <t>Warm Home Discount?</t>
  </si>
  <si>
    <t>Fuel cost threshold</t>
  </si>
  <si>
    <t>Weighted median</t>
  </si>
  <si>
    <t>Warm home discount dropdown</t>
  </si>
  <si>
    <t>Yes</t>
  </si>
  <si>
    <t>No</t>
  </si>
  <si>
    <t>Needs annual update/check</t>
  </si>
  <si>
    <t>SCOTTISH INCOME EQUIV FACTORS</t>
  </si>
  <si>
    <t>Factor</t>
  </si>
  <si>
    <t>Factor Calc</t>
  </si>
  <si>
    <t>Initial adult (HRP)</t>
  </si>
  <si>
    <t>Additional factor for any other adults (anyone who has completed secondary school)</t>
  </si>
  <si>
    <t>Factor for children</t>
  </si>
  <si>
    <t>Factor for pensioners HRP</t>
  </si>
  <si>
    <t>Additional factor for pensioners</t>
  </si>
  <si>
    <t>Title dropdown</t>
  </si>
  <si>
    <t>Mr</t>
  </si>
  <si>
    <t>Mrs</t>
  </si>
  <si>
    <t>Miss</t>
  </si>
  <si>
    <t>Ms</t>
  </si>
  <si>
    <t>Mx</t>
  </si>
  <si>
    <t>Dr</t>
  </si>
  <si>
    <t>Prof</t>
  </si>
  <si>
    <t>Rev</t>
  </si>
  <si>
    <t>Number of adults (non-pensioners)</t>
  </si>
  <si>
    <t>Number of pensioners</t>
  </si>
  <si>
    <t>Fuel poverty status</t>
  </si>
  <si>
    <t>Fuel poverty gap</t>
  </si>
  <si>
    <t>10% of the household's adjusted net income</t>
  </si>
  <si>
    <t>Fuel gap definition 1</t>
  </si>
  <si>
    <t>Fuel gap definition 2</t>
  </si>
  <si>
    <t xml:space="preserve">% of household income (after housing costs) spent on fuel   </t>
  </si>
  <si>
    <t>No. adults</t>
  </si>
  <si>
    <t>No.pensioners</t>
  </si>
  <si>
    <t>No children (0-1)</t>
  </si>
  <si>
    <t>No. children (2-4)</t>
  </si>
  <si>
    <t>No. children (primary)</t>
  </si>
  <si>
    <t>No.children (secondary)</t>
  </si>
  <si>
    <t>Table Check 1 (pensioners)</t>
  </si>
  <si>
    <t>Table Check 3 (2 parents)</t>
  </si>
  <si>
    <t>MIS calculator valid?</t>
  </si>
  <si>
    <t>Secondary School</t>
  </si>
  <si>
    <t>Primary School</t>
  </si>
  <si>
    <t>2-4 years old</t>
  </si>
  <si>
    <t>0-1 years old</t>
  </si>
  <si>
    <t>Total number of children</t>
  </si>
  <si>
    <t>How many children of the following ages regularly live in your household?</t>
  </si>
  <si>
    <t>Number of children (0-1)</t>
  </si>
  <si>
    <t>Number of children (2-4)</t>
  </si>
  <si>
    <t>Number of children (primary)</t>
  </si>
  <si>
    <t>Number of children (secondary)</t>
  </si>
  <si>
    <t>Total children</t>
  </si>
  <si>
    <t>The main steps in calculating equivalised income after housing costs (AHC) under the LILEE metric</t>
  </si>
  <si>
    <r>
      <rPr>
        <b/>
        <sz val="14"/>
        <rFont val="Calibri"/>
        <family val="2"/>
        <scheme val="minor"/>
      </rPr>
      <t>Fuel costs</t>
    </r>
    <r>
      <rPr>
        <b/>
        <sz val="12"/>
        <rFont val="Calibri"/>
        <family val="2"/>
        <scheme val="minor"/>
      </rPr>
      <t xml:space="preserve">
</t>
    </r>
    <r>
      <rPr>
        <i/>
        <sz val="12"/>
        <rFont val="Calibri"/>
        <family val="2"/>
        <scheme val="minor"/>
      </rPr>
      <t>(Enter monthly costs. So, if for example you pay quarterly, divide this amount by 3.)</t>
    </r>
  </si>
  <si>
    <t>Total number of people regularly living in household</t>
  </si>
  <si>
    <t>Table Check 2 (single parent)</t>
  </si>
  <si>
    <t>MIS Calculator figure</t>
  </si>
  <si>
    <t>• Number of children (under 14)*</t>
  </si>
  <si>
    <t>*England only</t>
  </si>
  <si>
    <r>
      <t>• Number of children (0-1)</t>
    </r>
    <r>
      <rPr>
        <sz val="11"/>
        <color theme="1"/>
        <rFont val="Aptos Narrow"/>
        <family val="2"/>
      </rPr>
      <t>†</t>
    </r>
  </si>
  <si>
    <t>†Scotland only</t>
  </si>
  <si>
    <r>
      <t>• Number of children (2-4)</t>
    </r>
    <r>
      <rPr>
        <sz val="11"/>
        <color theme="1"/>
        <rFont val="Aptos Narrow"/>
        <family val="2"/>
      </rPr>
      <t>†</t>
    </r>
  </si>
  <si>
    <r>
      <t>• Number of children (primary school age)</t>
    </r>
    <r>
      <rPr>
        <sz val="11"/>
        <color theme="1"/>
        <rFont val="Aptos Narrow"/>
        <family val="2"/>
      </rPr>
      <t>†</t>
    </r>
  </si>
  <si>
    <r>
      <t>• Number of children (secondary school age)</t>
    </r>
    <r>
      <rPr>
        <sz val="11"/>
        <color theme="1"/>
        <rFont val="Aptos Narrow"/>
        <family val="2"/>
      </rPr>
      <t>†</t>
    </r>
  </si>
  <si>
    <t>• Number of adults</t>
  </si>
  <si>
    <t>The Department for Energy Security and Net Zero (DESNZ) publish an in-depth publication on the methodology used to calculate fuel poverty in England. This can be found here:</t>
  </si>
  <si>
    <t>The Scottish Parliament passed an Act defining fuel poverty. This can be found here:</t>
  </si>
  <si>
    <t>https://www.legislation.gov.uk/asp/2019/10/enacted</t>
  </si>
  <si>
    <r>
      <t xml:space="preserve">This tab will contain all the exported information from the </t>
    </r>
    <r>
      <rPr>
        <b/>
        <i/>
        <sz val="11"/>
        <color theme="1"/>
        <rFont val="Calibri"/>
        <family val="2"/>
        <scheme val="minor"/>
      </rPr>
      <t>FPCalculationForm England</t>
    </r>
    <r>
      <rPr>
        <sz val="11"/>
        <color theme="1"/>
        <rFont val="Calibri"/>
        <family val="2"/>
        <scheme val="minor"/>
      </rPr>
      <t>, with the most recently exported record at the top of the table.</t>
    </r>
  </si>
  <si>
    <t>FPCalculationForm England</t>
  </si>
  <si>
    <t>FPCalculationForm Scotland</t>
  </si>
  <si>
    <t>DataCollectionFormEng (PRINT)</t>
  </si>
  <si>
    <t>DataCollectionFormSco (PRINT)</t>
  </si>
  <si>
    <t>www.mygov.scot/pension-age-winter-heating-payment/how-much-you-might-be-paid</t>
  </si>
  <si>
    <t>Weekly MIS</t>
  </si>
  <si>
    <t>Annual MIS</t>
  </si>
  <si>
    <t>Factor calculation:</t>
  </si>
  <si>
    <t>Single Adult:</t>
  </si>
  <si>
    <t>Adult couple:</t>
  </si>
  <si>
    <t>Single pensioner:</t>
  </si>
  <si>
    <t>Pensioner couple:</t>
  </si>
  <si>
    <t>Adult couple 2 children (0-2, primary):</t>
  </si>
  <si>
    <t>HRP Adult:</t>
  </si>
  <si>
    <t>Additional adult:</t>
  </si>
  <si>
    <t>HRP pensioner:</t>
  </si>
  <si>
    <t>Additional pensioner:</t>
  </si>
  <si>
    <t>Child:</t>
  </si>
  <si>
    <t>MIS baseline (£)</t>
  </si>
  <si>
    <r>
      <rPr>
        <b/>
        <u/>
        <sz val="14"/>
        <rFont val="Calibri"/>
        <family val="2"/>
        <scheme val="minor"/>
      </rPr>
      <t>Official fuel poverty definition in Scotland (2019-)</t>
    </r>
    <r>
      <rPr>
        <sz val="12"/>
        <rFont val="Calibri"/>
        <family val="2"/>
        <scheme val="minor"/>
      </rPr>
      <t xml:space="preserve">
A household is in fuel poverty if -
(a) the fuel costs necessary for the home in which members of the household live to meet reasonable fuel needs are more than 10% of the household’s adjusted net income, and
(b) after deducting such fuel costs, benefits received for a care need or disability (if any) and the household’s childcare costs (if any), the household’s remaining adjusted net income is insufficient to maintain an acceptable standard of living for members of the household.
Further, a household is in extreme fuel poverty if (a) the fuel costs necessary for the home in which members of the household live to meet reasonable fuel needs are more than 20% of the household's adjusted net income, and (b) is met, as above.
The threshold for an 'acceptable standard of living' is defined as 90% of the Minimum Income Standard (MIS). The MIS thresholds have been sourced from the online Minimum Income Calculator (https://www.minimumincome.org.uk/). Where this calculator doesn't cover a household type, factors have been determined and applied based on a small selection of the households which are applied to less common household types. These factors don't adjust for rural households or different aged children, and so only forms as estimate as to whether a household falls into fuel poverty in Scotland.
To calculate the official fuel poverty status of a household, the annual fuel costs must be those that are required to be spent in order to provide an 'adequate level of warmth' in the dwelling, as defined in section 3 of the Fuel Poverty (Targets, Definition and Strategy) (Scotland) Act 2019.
If you wish to use this tool to calculate whether a household is in official fuel poverty, then you will need to use the total annual energy costs as calculated by an energy assessment of a dwelling. If you are using actual expenditure on fuel to determine a households fuel poverty status, then you should be aware that this does not follow the official methodology for calculating fuel poverty.
However, in the majority of cases (for various reasons) the amount people spend on their fuel bills will be lower than the amount required to be spent to heat homes to 'adequate' levels. Therefore, if you do use a household's actual fuel expenditure and find that that household is in fuel poverty, then it is likely that the household would also be in fuel poverty according to the official definition.</t>
    </r>
  </si>
  <si>
    <t>• The EPC rating of the building*</t>
  </si>
  <si>
    <r>
      <t xml:space="preserve">This tab will contain all the exported information from the </t>
    </r>
    <r>
      <rPr>
        <b/>
        <i/>
        <sz val="11"/>
        <color theme="1"/>
        <rFont val="Calibri"/>
        <family val="2"/>
        <scheme val="minor"/>
      </rPr>
      <t>FPCalculationForm Scotland</t>
    </r>
    <r>
      <rPr>
        <sz val="11"/>
        <color theme="1"/>
        <rFont val="Calibri"/>
        <family val="2"/>
        <scheme val="minor"/>
      </rPr>
      <t>, with the most recently exported record at the top of the table.</t>
    </r>
  </si>
  <si>
    <t>A further explanation of the Scotland fuel poverty definition can be found here:</t>
  </si>
  <si>
    <t>https://fuelpovertypanel.scot/blog/definition-of-fuel-poverty-explained/</t>
  </si>
  <si>
    <r>
      <rPr>
        <b/>
        <u/>
        <sz val="14"/>
        <rFont val="Calibri"/>
        <family val="2"/>
        <scheme val="minor"/>
      </rPr>
      <t>Official fuel poverty definition in England (2021-)</t>
    </r>
    <r>
      <rPr>
        <sz val="12"/>
        <rFont val="Calibri"/>
        <family val="2"/>
        <scheme val="minor"/>
      </rPr>
      <t xml:space="preserve">
A household is defined as living in fuel poverty if they have a Fuel Poverty Energy Efficiency Rating (FPEER) below 68.5 (EPC band D or below) AND if they were to spend their equivalised required fuel costs, they would be left with an equivalised income (after housing costs) below the relative low income threshold. The relative low income threshold is 60% of the national median of equivalised income (after housing costs). 
OR, MORE SIMPLY:
</t>
    </r>
    <r>
      <rPr>
        <b/>
        <sz val="12"/>
        <rFont val="Calibri"/>
        <family val="2"/>
        <scheme val="minor"/>
      </rPr>
      <t xml:space="preserve">Fuel poor households are low income households living in low energy efficiency homes
</t>
    </r>
    <r>
      <rPr>
        <sz val="12"/>
        <rFont val="Calibri"/>
        <family val="2"/>
        <scheme val="minor"/>
      </rPr>
      <t xml:space="preserve">
The above Low Income Low Energy Efficiency (LILEE) definition of fuel poverty replaced the Low Income High Cost (LIHC) definition in England in 2021, which itself replaced the 10% indicator definition in 2013. The 10% indicator definition is still used in Wales and Northern Ireland. See the "Intro&amp;Instructions" tab for more details on the different fuel poverty definitions.
To calculate the official fuel poverty status of a household, the annual fuel costs must be those that are required to be spent in order to provide an 'adequate level of warmth' in the dwelling, as calculated by a BREDEM based energy assessment.
If you wish to use this tool to calculate whether a household is in official fuel poverty, then you will need to use the total annual energy costs as calculated by an energy assessment of a dwelling. If you are using actual expenditure on fuel to determine a households fuel poverty status, then you should be aware that this does not follow the official methodology for calculating fuel poverty.
However, in the majority of cases (for various reasons) the amount people spend on their fuel bills will be lower than the amount required to be spent to heat homes to 'adequate' levels. Therefore, if you do use a household's actual fuel expenditure and find that that household is in fuel poverty, then it is likely that the household would also be in fuel poverty according to the official definition.</t>
    </r>
  </si>
  <si>
    <t>How many pensioners are regularly living in your household?</t>
  </si>
  <si>
    <t>Is more than 10% of net income AHC required to pay for fuel? (Fuel poverty) (clause a)</t>
  </si>
  <si>
    <t>Is more than 20% of net income AHC required to pay for fuel? (Extreme fuel poverty)</t>
  </si>
  <si>
    <t>Minimum income standard</t>
  </si>
  <si>
    <t>90% of minimum income standard</t>
  </si>
  <si>
    <t>Is this below 90% of minimum income standard? (clause b)</t>
  </si>
  <si>
    <r>
      <rPr>
        <b/>
        <sz val="14"/>
        <rFont val="Calibri"/>
        <family val="2"/>
        <scheme val="minor"/>
      </rPr>
      <t>Fuel costs</t>
    </r>
    <r>
      <rPr>
        <b/>
        <sz val="12"/>
        <rFont val="Calibri"/>
        <family val="2"/>
        <scheme val="minor"/>
      </rPr>
      <t xml:space="preserve">
</t>
    </r>
    <r>
      <rPr>
        <i/>
        <sz val="11"/>
        <rFont val="Calibri"/>
        <family val="2"/>
        <scheme val="minor"/>
      </rPr>
      <t>(Enter monthly costs. So, if for example you pay quarterly, divide this amount by 3.)</t>
    </r>
  </si>
  <si>
    <r>
      <rPr>
        <b/>
        <sz val="18"/>
        <rFont val="Calibri"/>
        <family val="2"/>
        <scheme val="minor"/>
      </rPr>
      <t>10% indicator</t>
    </r>
    <r>
      <rPr>
        <sz val="18"/>
        <rFont val="Calibri"/>
        <family val="2"/>
        <scheme val="minor"/>
      </rPr>
      <t xml:space="preserve">
Former definition in England (-2013)</t>
    </r>
  </si>
  <si>
    <r>
      <t>Monthly income from state benefits</t>
    </r>
    <r>
      <rPr>
        <vertAlign val="superscript"/>
        <sz val="11"/>
        <rFont val="Calibri"/>
        <family val="2"/>
        <scheme val="minor"/>
      </rPr>
      <t>1</t>
    </r>
    <r>
      <rPr>
        <sz val="11"/>
        <rFont val="Calibri"/>
        <family val="2"/>
        <scheme val="minor"/>
      </rPr>
      <t xml:space="preserve"> and tax credits</t>
    </r>
  </si>
  <si>
    <t>FPCalculationForm Wales</t>
  </si>
  <si>
    <r>
      <t xml:space="preserve">This tab will contain all the exported information from the </t>
    </r>
    <r>
      <rPr>
        <b/>
        <i/>
        <sz val="11"/>
        <color theme="1"/>
        <rFont val="Calibri"/>
        <family val="2"/>
        <scheme val="minor"/>
      </rPr>
      <t>FPCalculationForm Wales</t>
    </r>
    <r>
      <rPr>
        <sz val="11"/>
        <color theme="1"/>
        <rFont val="Calibri"/>
        <family val="2"/>
        <scheme val="minor"/>
      </rPr>
      <t>, with the most recently exported record at the top of the table.</t>
    </r>
  </si>
  <si>
    <t>DataCollectionFormWal (PRINT)</t>
  </si>
  <si>
    <t>The Welsh defintion for fuel poverty can be found in Appendix A of the Fuel poverty modelled estimates for Wales. This can be found here:</t>
  </si>
  <si>
    <t>Fuel poverty modelled estimates for Wales: as at October 2024 | GOV.WALES</t>
  </si>
  <si>
    <t>Release notes - February 2026</t>
  </si>
  <si>
    <t>This spreadsheet contains nine tabs:</t>
  </si>
  <si>
    <r>
      <t xml:space="preserve">The </t>
    </r>
    <r>
      <rPr>
        <b/>
        <i/>
        <sz val="11"/>
        <color theme="1"/>
        <rFont val="Calibri"/>
        <family val="2"/>
        <scheme val="minor"/>
      </rPr>
      <t>FPCalculationForm Scotland</t>
    </r>
    <r>
      <rPr>
        <sz val="11"/>
        <color theme="1"/>
        <rFont val="Calibri"/>
        <family val="2"/>
        <scheme val="minor"/>
      </rPr>
      <t xml:space="preserve"> tab is the same as that for England but the information gathered in the form is modified to be suitable for the Scottish Fuel Poverty calculation.</t>
    </r>
  </si>
  <si>
    <r>
      <t xml:space="preserve">The </t>
    </r>
    <r>
      <rPr>
        <b/>
        <i/>
        <sz val="11"/>
        <color theme="1"/>
        <rFont val="Calibri"/>
        <family val="2"/>
        <scheme val="minor"/>
      </rPr>
      <t>FPCalculationForm Wales</t>
    </r>
    <r>
      <rPr>
        <sz val="11"/>
        <color theme="1"/>
        <rFont val="Calibri"/>
        <family val="2"/>
        <scheme val="minor"/>
      </rPr>
      <t xml:space="preserve"> tab is the same as that for England but the information gathered in the form is modified to be suitable for the Welsh Fuel Poverty calculation.</t>
    </r>
  </si>
  <si>
    <t>FUEL POVERTY CALCULATOR</t>
  </si>
  <si>
    <t>The Fuel Poverty Calculator is a free Microsoft Excel tool that allows users to input occupancy information, income, housing costs and energy bill details to estimate fuel poverty status in England, Scotland, and Wales.</t>
  </si>
  <si>
    <r>
      <rPr>
        <b/>
        <u/>
        <sz val="14"/>
        <rFont val="Calibri"/>
        <family val="2"/>
      </rPr>
      <t>The different fuel poverty definitions</t>
    </r>
    <r>
      <rPr>
        <b/>
        <sz val="11"/>
        <rFont val="Calibri"/>
        <family val="2"/>
      </rPr>
      <t xml:space="preserve">
England
Low Income Low Energy Efficiency
</t>
    </r>
    <r>
      <rPr>
        <sz val="11"/>
        <rFont val="Calibri"/>
        <family val="2"/>
      </rPr>
      <t xml:space="preserve">The official definition in England (2021-). A household is defined as living in fuel poverty if they have a Fuel Poverty Energy Efficiency Rating (FPEER) below 68.5 (roughly EPC band D or below) AND if they were to spend their equivalised required fuel costs, they would be left with an equivalised income (after housing costs) below the relative low income threshold. The relative low income threshold is 60% of the national median of equivalised income (after housing costs).
</t>
    </r>
    <r>
      <rPr>
        <b/>
        <sz val="11"/>
        <rFont val="Calibri"/>
        <family val="2"/>
      </rPr>
      <t xml:space="preserve">
Low Income High Cost
</t>
    </r>
    <r>
      <rPr>
        <sz val="11"/>
        <rFont val="Calibri"/>
        <family val="2"/>
      </rPr>
      <t>The former definition in England (2013-2021). A household is defined as living in fuel poverty if their equivalised required fuel costs are above the national median of equivalised required fuel costs AND if they were to spend their equivalised required fuel costs, they would be left with an equivalised income (after housing costs) below the relative low income threshold. The relative low income threshold is 60% of the national median of equivalised income (after housing costs).
The former definition in England (-2013), before the Fuel Poverty Review by John Hills, was the 10% indicator.</t>
    </r>
    <r>
      <rPr>
        <b/>
        <sz val="11"/>
        <rFont val="Calibri"/>
        <family val="2"/>
      </rPr>
      <t xml:space="preserve">
</t>
    </r>
    <r>
      <rPr>
        <i/>
        <sz val="11"/>
        <rFont val="Calibri"/>
        <family val="2"/>
      </rPr>
      <t>In the above two definitions, household fuel costs and income are equivalised. Equivalising effectively increases the incomes and fuel costs of single people, and reduces the incomes and fuel costs of larger households, with the intention of making them comparable.</t>
    </r>
    <r>
      <rPr>
        <b/>
        <i/>
        <sz val="11"/>
        <rFont val="Calibri"/>
        <family val="2"/>
      </rPr>
      <t xml:space="preserve">
</t>
    </r>
    <r>
      <rPr>
        <b/>
        <sz val="11"/>
        <rFont val="Calibri"/>
        <family val="2"/>
      </rPr>
      <t xml:space="preserve">
Scotland
</t>
    </r>
    <r>
      <rPr>
        <sz val="11"/>
        <rFont val="Calibri"/>
        <family val="2"/>
      </rPr>
      <t xml:space="preserve">The official definition in Scotland (2019-): A household is defined as living in fuel poverty if 
(a) the fuel costs necessary for the home in which members of the household live are more than 10% of the household’s adjusted (i.e. after housing costs) net income, and
(b) after deducting such fuel costs, benefits received for a care need or disability (if any) and the household’s childcare costs (if any), the household’s remaining adjusted net income is insufficient to maintain an acceptable standard of living for members of the household.
</t>
    </r>
    <r>
      <rPr>
        <b/>
        <sz val="11"/>
        <rFont val="Calibri"/>
        <family val="2"/>
      </rPr>
      <t xml:space="preserve">
Wales 
10% indicator
</t>
    </r>
    <r>
      <rPr>
        <sz val="11"/>
        <rFont val="Calibri"/>
        <family val="2"/>
      </rPr>
      <t>This definition is the official definition in Wales. A household is defined as living in fuel poverty if their required fuel costs (not equivalised) are more than 10% of their full income (not equivalised and before housing costs).</t>
    </r>
  </si>
  <si>
    <t xml:space="preserve">This updated version of the Fuel Poverty Calculator determines fuel poverty status for England using the LILEE definition of fuel poverty. It also now determines fuel poverty status for Scotland using the Scottish fuel poverty definition and builds out a separate, more accurate calculation form for Wales. The tool also includes England's former LIHC definition and "10% indicator" definition of fuel poverty.
The thresholds for income and fuel costs for England come from the "Annual Fuel Poverty Statistics in England (2024 data)" released in March 2025. Calculations for England have been completed following guidance from the Fuel Poverty Methodology Handbook from the Department for Energy Security &amp; Net Zero (DESNZ).
For Scotland, results from the online Minimum Income Calculator have been used to establish an income threshold (https://www.minimumincome.org.uk/).
For Wales, a simple calculation has been made based on the 10% definiton. </t>
  </si>
  <si>
    <t>If you have a mortgage, how much do you pay in each installment?</t>
  </si>
  <si>
    <t>rent payments</t>
  </si>
  <si>
    <r>
      <rPr>
        <b/>
        <u/>
        <sz val="14"/>
        <rFont val="Calibri"/>
        <family val="2"/>
        <scheme val="minor"/>
      </rPr>
      <t>Official fuel poverty definition in Wales</t>
    </r>
    <r>
      <rPr>
        <sz val="12"/>
        <rFont val="Calibri"/>
        <family val="2"/>
        <scheme val="minor"/>
      </rPr>
      <t xml:space="preserve">
A household is in fuel poverty if it needs to spend more than 10% of its income (including housing related benefits and net of council tax) on all household fuel use in order to maintain a satisfactory heating regime. Further, a household is in severe fuel poverty if it needs to spend more than 20% of its income on fuel, and a household is considered at risk of fuel poverty if it needs to spend 8-10% of its income on fuel. 
If you wish to use this tool to calculate whether a household is in official fuel poverty, then you will need to use the total annual energy costs as calculated by an energy assessment of a dwelling. If you are using actual expenditure on fuel to determine a households fuel poverty status, then you should be aware that this does not follow the official methodology for calculating fuel poverty.
However, in the majority of cases (for various reasons) the amount people spend on their fuel bills will be lower than the amount required to be spent to heat homes to 'adequate' levels. Therefore, if you do use a household's actual fuel expenditure and find that that household is in fuel poverty, then it is likely that the household would also be in fuel poverty according to the official definition.</t>
    </r>
  </si>
  <si>
    <t>The FPCalculationForm England tab calculates fuel poverty of households using the required information described above, for England. This can be used for calculations on individual households. However, if you wish to record several households or even a whole community's fuel poverty status, then you can press the Transfer record to database button. This will export the information and results in a new row in the CommunityFPDatabase England tab. After transfering the data you can press the Clear data button to clear the form and enter new data.</t>
  </si>
  <si>
    <t>CommunityFPDatabase England</t>
  </si>
  <si>
    <t>CommunityFPDatabase Wales</t>
  </si>
  <si>
    <t>CommunityFPDatabase Scotland</t>
  </si>
  <si>
    <r>
      <t xml:space="preserve">These are forms that can be printed off and used to collect information to input into the relevant </t>
    </r>
    <r>
      <rPr>
        <b/>
        <i/>
        <sz val="11"/>
        <color theme="1"/>
        <rFont val="Calibri"/>
        <family val="2"/>
        <scheme val="minor"/>
      </rPr>
      <t xml:space="preserve">FPCalculationForm </t>
    </r>
    <r>
      <rPr>
        <sz val="11"/>
        <color theme="1"/>
        <rFont val="Calibri"/>
        <family val="2"/>
        <scheme val="minor"/>
      </rPr>
      <t>tab. This includes a section which can be used to calculate the total annual net income for a household from various sources and for different people in the household.</t>
    </r>
  </si>
  <si>
    <r>
      <t xml:space="preserve">What is your total annual disposable household income?
This should include private income </t>
    </r>
    <r>
      <rPr>
        <b/>
        <i/>
        <sz val="11"/>
        <color theme="1"/>
        <rFont val="Calibri"/>
        <family val="2"/>
        <scheme val="minor"/>
      </rPr>
      <t xml:space="preserve">after </t>
    </r>
    <r>
      <rPr>
        <sz val="11"/>
        <color theme="1"/>
        <rFont val="Calibri"/>
        <family val="2"/>
        <scheme val="minor"/>
      </rPr>
      <t>tax and NI, any payments from benefits and tax credits, net interest from savings and investments, plus the Winter Fuel Payment if received. You should also subtract your annual council tax bill from your income (see overleaf for space to make notes).</t>
    </r>
  </si>
  <si>
    <t>How many people are regularly living in your household?</t>
  </si>
  <si>
    <t>How many of these are older than secondary school age but below pensioner age?</t>
  </si>
  <si>
    <t>How many of these are at pensioner age?</t>
  </si>
  <si>
    <t>PENSION AGE WINTER HEATING PAYMENT</t>
  </si>
  <si>
    <t>Childcare costs</t>
  </si>
  <si>
    <t>What are your household's annual childcare costs?</t>
  </si>
  <si>
    <r>
      <t>Monthly income from non-disability state benefits</t>
    </r>
    <r>
      <rPr>
        <vertAlign val="superscript"/>
        <sz val="11"/>
        <rFont val="Calibri"/>
        <family val="2"/>
        <scheme val="minor"/>
      </rPr>
      <t xml:space="preserve">1 </t>
    </r>
    <r>
      <rPr>
        <sz val="11"/>
        <rFont val="Calibri"/>
        <family val="2"/>
        <scheme val="minor"/>
      </rPr>
      <t>and tax credits</t>
    </r>
  </si>
  <si>
    <r>
      <t>Monthly income from disability benefits</t>
    </r>
    <r>
      <rPr>
        <vertAlign val="superscript"/>
        <sz val="11"/>
        <rFont val="Calibri"/>
        <family val="2"/>
        <scheme val="minor"/>
      </rPr>
      <t>2</t>
    </r>
  </si>
  <si>
    <t>Remaining income after removing fuel costs, disability benefits, and childcare costs</t>
  </si>
  <si>
    <t>What are your household's annual water and sewerage costs?</t>
  </si>
  <si>
    <t>Adjusted MIS Calculator outputs</t>
  </si>
  <si>
    <r>
      <rPr>
        <vertAlign val="superscript"/>
        <sz val="11"/>
        <rFont val="Calibri"/>
        <family val="2"/>
        <scheme val="minor"/>
      </rPr>
      <t>4</t>
    </r>
    <r>
      <rPr>
        <sz val="11"/>
        <rFont val="Calibri"/>
        <family val="2"/>
        <scheme val="minor"/>
      </rPr>
      <t xml:space="preserve"> Winter Fuel Payment varies between £100 and £300. Check here for the correct amount: </t>
    </r>
  </si>
  <si>
    <r>
      <t>Amount of Winter Fuel Payment received</t>
    </r>
    <r>
      <rPr>
        <vertAlign val="superscript"/>
        <sz val="11"/>
        <rFont val="Calibri"/>
        <family val="2"/>
        <scheme val="minor"/>
      </rPr>
      <t>4</t>
    </r>
  </si>
  <si>
    <r>
      <t xml:space="preserve">What is your total annual disposable household income?
This should include private income </t>
    </r>
    <r>
      <rPr>
        <b/>
        <i/>
        <sz val="11"/>
        <color theme="1"/>
        <rFont val="Calibri"/>
        <family val="2"/>
        <scheme val="minor"/>
      </rPr>
      <t xml:space="preserve">after </t>
    </r>
    <r>
      <rPr>
        <sz val="11"/>
        <color theme="1"/>
        <rFont val="Calibri"/>
        <family val="2"/>
        <scheme val="minor"/>
      </rPr>
      <t>tax and NI, any payments from benefits and tax credits, net interest from savings and investments, plus the Pension Age Winter Heating Payment if received. You should also subtract your annual council tax bill from your income (see overleaf for space to make notes).</t>
    </r>
  </si>
  <si>
    <t>How many of these are children aged 0-1 years old?</t>
  </si>
  <si>
    <t>How many of these are children aged 2-4 years old?</t>
  </si>
  <si>
    <t>How many of these are children of primary school age?</t>
  </si>
  <si>
    <t>How many of these are children of secondary school age?</t>
  </si>
  <si>
    <t>How many non-pensioner adults are regularly living in your household?</t>
  </si>
  <si>
    <r>
      <rPr>
        <vertAlign val="superscript"/>
        <sz val="11"/>
        <rFont val="Calibri"/>
        <family val="2"/>
        <scheme val="minor"/>
      </rPr>
      <t>1</t>
    </r>
    <r>
      <rPr>
        <sz val="11"/>
        <rFont val="Calibri"/>
        <family val="2"/>
        <scheme val="minor"/>
      </rPr>
      <t xml:space="preserve"> Also include housing related benefits, Council Tax Support/Reduction, and Mortage Payment Protection Insurance (MPPI). Ensure Universal Credit payment for lone parents is at least their theoretical entitlement.</t>
    </r>
  </si>
  <si>
    <r>
      <t xml:space="preserve">ANNUAL INCOME FROM STATE BENEFITS
</t>
    </r>
    <r>
      <rPr>
        <sz val="9"/>
        <color theme="1"/>
        <rFont val="Calibri"/>
        <family val="2"/>
        <scheme val="minor"/>
      </rPr>
      <t>Also include housing related benefits, Council Tax Support/Reduction, and Mortage Payment Protection Insurance. Exclude disability benefits: Disability Living Allowance, Personal Independence Payments, and Attendance Allowance. Ensure Universal Credit payment for lone parents is at least their theoretical entitlement and ensure pension payments are at least those of minimum state pension.</t>
    </r>
  </si>
  <si>
    <t>Monthly income from any pension received</t>
  </si>
  <si>
    <r>
      <rPr>
        <vertAlign val="superscript"/>
        <sz val="11"/>
        <rFont val="Calibri"/>
        <family val="2"/>
        <scheme val="minor"/>
      </rPr>
      <t>2</t>
    </r>
    <r>
      <rPr>
        <sz val="11"/>
        <rFont val="Calibri"/>
        <family val="2"/>
        <scheme val="minor"/>
      </rPr>
      <t xml:space="preserve"> Exclude disability benefits (Disability Living Allowance, Personal Independence Payments, and Attendance Allowance).</t>
    </r>
  </si>
  <si>
    <r>
      <rPr>
        <vertAlign val="superscript"/>
        <sz val="11"/>
        <rFont val="Calibri"/>
        <family val="2"/>
        <scheme val="minor"/>
      </rPr>
      <t>3</t>
    </r>
    <r>
      <rPr>
        <sz val="11"/>
        <rFont val="Calibri"/>
        <family val="2"/>
        <scheme val="minor"/>
      </rPr>
      <t xml:space="preserve"> Ensure pension payments are at least those of minimum state pension.</t>
    </r>
  </si>
  <si>
    <r>
      <t>Amount of Pension Age Winter Heating Payment received</t>
    </r>
    <r>
      <rPr>
        <vertAlign val="superscript"/>
        <sz val="11"/>
        <rFont val="Calibri"/>
        <family val="2"/>
        <scheme val="minor"/>
      </rPr>
      <t>3</t>
    </r>
  </si>
  <si>
    <r>
      <rPr>
        <vertAlign val="superscript"/>
        <sz val="11"/>
        <rFont val="Calibri"/>
        <family val="2"/>
        <scheme val="minor"/>
      </rPr>
      <t>3</t>
    </r>
    <r>
      <rPr>
        <sz val="11"/>
        <rFont val="Calibri"/>
        <family val="2"/>
        <scheme val="minor"/>
      </rPr>
      <t xml:space="preserve">Pension Age Winter Heating Payment varies between £100 and £300. Check here for the correct amount: </t>
    </r>
  </si>
  <si>
    <r>
      <rPr>
        <vertAlign val="superscript"/>
        <sz val="11"/>
        <rFont val="Calibri"/>
        <family val="2"/>
        <scheme val="minor"/>
      </rPr>
      <t>1</t>
    </r>
    <r>
      <rPr>
        <sz val="11"/>
        <rFont val="Calibri"/>
        <family val="2"/>
        <scheme val="minor"/>
      </rPr>
      <t xml:space="preserve"> Also include housing related benefits, Council Tax Support/Reduction, and Mortage Payment Protection Insurance (MPPI).</t>
    </r>
  </si>
  <si>
    <r>
      <rPr>
        <vertAlign val="superscript"/>
        <sz val="11"/>
        <rFont val="Calibri"/>
        <family val="2"/>
        <scheme val="minor"/>
      </rPr>
      <t>2</t>
    </r>
    <r>
      <rPr>
        <sz val="11"/>
        <rFont val="Calibri"/>
        <family val="2"/>
        <scheme val="minor"/>
      </rPr>
      <t xml:space="preserve"> Adult Disability Payment, Scottish Adult Disability Living Allowance, and Pension Age Disability Payment.</t>
    </r>
  </si>
  <si>
    <r>
      <t xml:space="preserve">How many people aged </t>
    </r>
    <r>
      <rPr>
        <b/>
        <sz val="11"/>
        <rFont val="Calibri"/>
        <family val="2"/>
        <scheme val="minor"/>
      </rPr>
      <t>14 or over</t>
    </r>
    <r>
      <rPr>
        <sz val="11"/>
        <rFont val="Calibri"/>
        <family val="2"/>
        <scheme val="minor"/>
      </rPr>
      <t xml:space="preserve"> are regularly living in your household?</t>
    </r>
  </si>
  <si>
    <r>
      <t xml:space="preserve">How many people aged </t>
    </r>
    <r>
      <rPr>
        <b/>
        <sz val="11"/>
        <rFont val="Calibri"/>
        <family val="2"/>
        <scheme val="minor"/>
      </rPr>
      <t>under 14</t>
    </r>
    <r>
      <rPr>
        <sz val="11"/>
        <rFont val="Calibri"/>
        <family val="2"/>
        <scheme val="minor"/>
      </rPr>
      <t xml:space="preserve"> are regularly living in your household?</t>
    </r>
  </si>
  <si>
    <r>
      <t xml:space="preserve">ANNUAL INCOME FROM STATE BENEFITS
</t>
    </r>
    <r>
      <rPr>
        <sz val="10"/>
        <color theme="1"/>
        <rFont val="Calibri"/>
        <family val="2"/>
        <scheme val="minor"/>
      </rPr>
      <t>Also include housing related benefits, Council Tax Support/Reduction, Mortage Payment Protection Insurance, and disability benefits (Adult Disability Payment, Scottish Adult Disability Living Allowance, and Pension Age Disability Payment).</t>
    </r>
  </si>
  <si>
    <t>Last updated: 27/02/2026</t>
  </si>
  <si>
    <r>
      <rPr>
        <vertAlign val="superscript"/>
        <sz val="11"/>
        <rFont val="Calibri"/>
        <family val="2"/>
        <scheme val="minor"/>
      </rPr>
      <t>1</t>
    </r>
    <r>
      <rPr>
        <sz val="11"/>
        <rFont val="Calibri"/>
        <family val="2"/>
        <scheme val="minor"/>
      </rPr>
      <t xml:space="preserve"> Also include housing related benefits, Council Tax Support/Reduction, Mortage Payment Protection Insurance (MPPI), and disability benefits. Ensure Universal Credit payment for lone parents is at least their theoretical entitlement.</t>
    </r>
  </si>
  <si>
    <r>
      <rPr>
        <vertAlign val="superscript"/>
        <sz val="11"/>
        <rFont val="Calibri"/>
        <family val="2"/>
        <scheme val="minor"/>
      </rPr>
      <t>3</t>
    </r>
    <r>
      <rPr>
        <sz val="11"/>
        <rFont val="Calibri"/>
        <family val="2"/>
        <scheme val="minor"/>
      </rPr>
      <t xml:space="preserve"> Winter Fuel Payment varies between £100 and £300. Check here for the correct amount: </t>
    </r>
  </si>
  <si>
    <r>
      <rPr>
        <vertAlign val="superscript"/>
        <sz val="11"/>
        <rFont val="Calibri"/>
        <family val="2"/>
        <scheme val="minor"/>
      </rPr>
      <t>2</t>
    </r>
    <r>
      <rPr>
        <sz val="11"/>
        <rFont val="Calibri"/>
        <family val="2"/>
        <scheme val="minor"/>
      </rPr>
      <t xml:space="preserve"> Ensure pension payments are at least those of minimum state pension.</t>
    </r>
  </si>
  <si>
    <r>
      <t>Amount of Winter Fuel Payment received</t>
    </r>
    <r>
      <rPr>
        <vertAlign val="superscript"/>
        <sz val="11"/>
        <rFont val="Calibri"/>
        <family val="2"/>
        <scheme val="minor"/>
      </rPr>
      <t>3</t>
    </r>
  </si>
  <si>
    <r>
      <t>Monthly income from any pension received</t>
    </r>
    <r>
      <rPr>
        <vertAlign val="superscript"/>
        <sz val="11"/>
        <rFont val="Calibri"/>
        <family val="2"/>
        <scheme val="minor"/>
      </rPr>
      <t>2</t>
    </r>
  </si>
  <si>
    <r>
      <t xml:space="preserve">ANNUAL INCOME FROM STATE BENEFITS
</t>
    </r>
    <r>
      <rPr>
        <sz val="10"/>
        <color theme="1"/>
        <rFont val="Calibri"/>
        <family val="2"/>
        <scheme val="minor"/>
      </rPr>
      <t>Also include housing related benefits, Council Tax Support/Reduction, Mortage Payment Protection Insurance, and disability benefits (Disability Living Allowance, Personal Independence Payments, and Attendance Allowance). Ensure Universal Credit payment for lone parents is at least their theoretical entitlement and ensure pension payments are at least those of minimum state pension.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</si>
</sst>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00"/>
    <numFmt numFmtId="165" formatCode="&quot;£&quot;#,##0"/>
    <numFmt numFmtId="166" formatCode="###0.00"/>
    <numFmt numFmtId="167" formatCode="0.0%"/>
  </numFmts>
  <fonts count="46" x14ac:knownFonts="1">
    <font>
      <sz val="11"/>
      <color theme="1"/>
      <name val="Calibri"/>
      <family val="2"/>
      <scheme val="minor"/>
    </font>
    <font>
      <b/>
      <sz val="11"/>
      <color theme="1"/>
      <name val="Calibri"/>
      <family val="2"/>
      <scheme val="minor"/>
    </font>
    <font>
      <b/>
      <i/>
      <sz val="11"/>
      <color theme="1"/>
      <name val="Calibri"/>
      <family val="2"/>
      <scheme val="minor"/>
    </font>
    <font>
      <b/>
      <sz val="14"/>
      <color theme="1"/>
      <name val="Calibri"/>
      <family val="2"/>
      <scheme val="minor"/>
    </font>
    <font>
      <b/>
      <sz val="12"/>
      <name val="Calibri"/>
      <family val="2"/>
      <scheme val="minor"/>
    </font>
    <font>
      <b/>
      <sz val="14"/>
      <name val="Calibri"/>
      <family val="2"/>
      <scheme val="minor"/>
    </font>
    <font>
      <b/>
      <u/>
      <sz val="18"/>
      <color theme="1"/>
      <name val="Calibri"/>
      <family val="2"/>
      <scheme val="minor"/>
    </font>
    <font>
      <sz val="11"/>
      <color theme="0"/>
      <name val="Calibri"/>
      <family val="2"/>
      <scheme val="minor"/>
    </font>
    <font>
      <u/>
      <sz val="11"/>
      <color theme="10"/>
      <name val="Calibri"/>
      <family val="2"/>
    </font>
    <font>
      <b/>
      <u/>
      <sz val="14"/>
      <color theme="1"/>
      <name val="Calibri"/>
      <family val="2"/>
      <scheme val="minor"/>
    </font>
    <font>
      <sz val="11"/>
      <name val="Calibri"/>
      <family val="2"/>
      <scheme val="minor"/>
    </font>
    <font>
      <b/>
      <u/>
      <sz val="18"/>
      <name val="Calibri"/>
      <family val="2"/>
      <scheme val="minor"/>
    </font>
    <font>
      <b/>
      <i/>
      <sz val="12"/>
      <name val="Calibri"/>
      <family val="2"/>
      <scheme val="minor"/>
    </font>
    <font>
      <i/>
      <sz val="11"/>
      <name val="Calibri"/>
      <family val="2"/>
      <scheme val="minor"/>
    </font>
    <font>
      <b/>
      <sz val="18"/>
      <name val="Calibri"/>
      <family val="2"/>
      <scheme val="minor"/>
    </font>
    <font>
      <sz val="12"/>
      <color theme="1"/>
      <name val="Calibri"/>
      <family val="2"/>
      <scheme val="minor"/>
    </font>
    <font>
      <sz val="12"/>
      <color rgb="FFFF0000"/>
      <name val="Calibri"/>
      <family val="2"/>
      <scheme val="minor"/>
    </font>
    <font>
      <i/>
      <sz val="11"/>
      <color theme="1"/>
      <name val="Calibri"/>
      <family val="2"/>
      <scheme val="minor"/>
    </font>
    <font>
      <sz val="14"/>
      <color theme="1"/>
      <name val="Calibri"/>
      <family val="2"/>
      <scheme val="minor"/>
    </font>
    <font>
      <b/>
      <sz val="11"/>
      <name val="Calibri"/>
      <family val="2"/>
      <scheme val="minor"/>
    </font>
    <font>
      <sz val="10"/>
      <name val="Arial"/>
      <family val="2"/>
    </font>
    <font>
      <sz val="11"/>
      <color indexed="8"/>
      <name val="Calibri"/>
      <family val="2"/>
      <scheme val="minor"/>
    </font>
    <font>
      <b/>
      <u/>
      <sz val="16"/>
      <color theme="1"/>
      <name val="Calibri"/>
      <family val="2"/>
      <scheme val="minor"/>
    </font>
    <font>
      <sz val="14"/>
      <name val="Calibri"/>
      <family val="2"/>
      <scheme val="minor"/>
    </font>
    <font>
      <i/>
      <sz val="12"/>
      <name val="Calibri"/>
      <family val="2"/>
      <scheme val="minor"/>
    </font>
    <font>
      <b/>
      <sz val="12"/>
      <color rgb="FF000000"/>
      <name val="Calibri"/>
      <family val="2"/>
    </font>
    <font>
      <b/>
      <sz val="14"/>
      <color rgb="FF000000"/>
      <name val="Calibri"/>
      <family val="2"/>
    </font>
    <font>
      <b/>
      <sz val="10"/>
      <name val="Calibri"/>
      <family val="2"/>
      <scheme val="minor"/>
    </font>
    <font>
      <vertAlign val="superscript"/>
      <sz val="11"/>
      <name val="Calibri"/>
      <family val="2"/>
      <scheme val="minor"/>
    </font>
    <font>
      <sz val="12"/>
      <name val="Calibri"/>
      <family val="2"/>
      <scheme val="minor"/>
    </font>
    <font>
      <sz val="16"/>
      <name val="Calibri"/>
      <family val="2"/>
      <scheme val="minor"/>
    </font>
    <font>
      <sz val="18"/>
      <name val="Calibri"/>
      <family val="2"/>
      <scheme val="minor"/>
    </font>
    <font>
      <sz val="11"/>
      <name val="Calibri"/>
      <family val="2"/>
    </font>
    <font>
      <b/>
      <sz val="11"/>
      <name val="Calibri"/>
      <family val="2"/>
    </font>
    <font>
      <b/>
      <u/>
      <sz val="14"/>
      <name val="Calibri"/>
      <family val="2"/>
    </font>
    <font>
      <i/>
      <sz val="11"/>
      <name val="Calibri"/>
      <family val="2"/>
    </font>
    <font>
      <b/>
      <i/>
      <sz val="11"/>
      <name val="Calibri"/>
      <family val="2"/>
    </font>
    <font>
      <b/>
      <u/>
      <sz val="14"/>
      <name val="Calibri"/>
      <family val="2"/>
      <scheme val="minor"/>
    </font>
    <font>
      <sz val="10"/>
      <color rgb="FFFF0000"/>
      <name val="Arial"/>
      <family val="2"/>
    </font>
    <font>
      <b/>
      <sz val="12"/>
      <color theme="1"/>
      <name val="Calibri"/>
      <family val="2"/>
      <scheme val="minor"/>
    </font>
    <font>
      <sz val="10"/>
      <color theme="1"/>
      <name val="Calibri"/>
      <family val="2"/>
      <scheme val="minor"/>
    </font>
    <font>
      <sz val="11"/>
      <color theme="1"/>
      <name val="Aptos Narrow"/>
      <family val="2"/>
    </font>
    <font>
      <sz val="11"/>
      <color rgb="FF9C5700"/>
      <name val="Calibri"/>
      <family val="2"/>
      <scheme val="minor"/>
    </font>
    <font>
      <b/>
      <sz val="18"/>
      <color rgb="FF9C5700"/>
      <name val="Calibri"/>
      <family val="2"/>
      <scheme val="minor"/>
    </font>
    <font>
      <sz val="11"/>
      <color rgb="FFFF0000"/>
      <name val="Calibri"/>
      <family val="2"/>
      <scheme val="minor"/>
    </font>
    <font>
      <sz val="9"/>
      <color theme="1"/>
      <name val="Calibri"/>
      <family val="2"/>
      <scheme val="minor"/>
    </font>
  </fonts>
  <fills count="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rgb="FFFF0000"/>
        <bgColor indexed="64"/>
      </patternFill>
    </fill>
    <fill>
      <patternFill patternType="solid">
        <fgColor rgb="FFFFFF00"/>
        <bgColor indexed="64"/>
      </patternFill>
    </fill>
    <fill>
      <patternFill patternType="solid">
        <fgColor rgb="FF92D050"/>
        <bgColor indexed="64"/>
      </patternFill>
    </fill>
    <fill>
      <patternFill patternType="solid">
        <fgColor rgb="FFFFEB9C"/>
      </patternFill>
    </fill>
  </fills>
  <borders count="41">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auto="1"/>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ck">
        <color indexed="8"/>
      </left>
      <right style="thin">
        <color indexed="8"/>
      </right>
      <top style="thick">
        <color indexed="8"/>
      </top>
      <bottom style="thin">
        <color indexed="8"/>
      </bottom>
      <diagonal/>
    </border>
    <border>
      <left style="thin">
        <color indexed="8"/>
      </left>
      <right style="thick">
        <color indexed="8"/>
      </right>
      <top style="thick">
        <color indexed="8"/>
      </top>
      <bottom style="thin">
        <color indexed="8"/>
      </bottom>
      <diagonal/>
    </border>
    <border>
      <left style="thick">
        <color indexed="8"/>
      </left>
      <right style="thin">
        <color indexed="8"/>
      </right>
      <top style="thin">
        <color indexed="8"/>
      </top>
      <bottom style="thick">
        <color indexed="8"/>
      </bottom>
      <diagonal/>
    </border>
    <border>
      <left style="thin">
        <color indexed="8"/>
      </left>
      <right style="thick">
        <color indexed="8"/>
      </right>
      <top style="thin">
        <color indexed="8"/>
      </top>
      <bottom style="thick">
        <color indexed="8"/>
      </bottom>
      <diagonal/>
    </border>
    <border>
      <left style="thick">
        <color indexed="8"/>
      </left>
      <right style="thin">
        <color indexed="8"/>
      </right>
      <top style="thick">
        <color indexed="8"/>
      </top>
      <bottom style="thick">
        <color indexed="8"/>
      </bottom>
      <diagonal/>
    </border>
    <border>
      <left style="thin">
        <color indexed="8"/>
      </left>
      <right style="thick">
        <color indexed="8"/>
      </right>
      <top style="thick">
        <color indexed="8"/>
      </top>
      <bottom style="thick">
        <color indexed="8"/>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4">
    <xf numFmtId="0" fontId="0" fillId="0" borderId="0"/>
    <xf numFmtId="0" fontId="8" fillId="0" borderId="0" applyNumberFormat="0" applyFill="0" applyBorder="0" applyAlignment="0" applyProtection="0">
      <alignment vertical="top"/>
      <protection locked="0"/>
    </xf>
    <xf numFmtId="0" fontId="20" fillId="0" borderId="0"/>
    <xf numFmtId="0" fontId="42" fillId="8" borderId="0" applyNumberFormat="0" applyBorder="0" applyAlignment="0" applyProtection="0"/>
  </cellStyleXfs>
  <cellXfs count="282">
    <xf numFmtId="0" fontId="0" fillId="0" borderId="0" xfId="0"/>
    <xf numFmtId="0" fontId="0" fillId="2" borderId="8" xfId="0" applyFill="1" applyBorder="1"/>
    <xf numFmtId="0" fontId="0" fillId="2" borderId="0" xfId="0" applyFill="1"/>
    <xf numFmtId="0" fontId="0" fillId="2" borderId="10" xfId="0" applyFill="1" applyBorder="1"/>
    <xf numFmtId="0" fontId="0" fillId="2" borderId="9" xfId="0" applyFill="1" applyBorder="1"/>
    <xf numFmtId="0" fontId="0" fillId="2" borderId="1" xfId="0" applyFill="1" applyBorder="1"/>
    <xf numFmtId="0" fontId="0" fillId="2" borderId="2" xfId="0" applyFill="1" applyBorder="1"/>
    <xf numFmtId="0" fontId="0" fillId="2" borderId="3" xfId="0" applyFill="1" applyBorder="1"/>
    <xf numFmtId="0" fontId="0" fillId="2" borderId="12" xfId="0" applyFill="1" applyBorder="1"/>
    <xf numFmtId="0" fontId="0" fillId="2" borderId="13" xfId="0" applyFill="1" applyBorder="1"/>
    <xf numFmtId="0" fontId="0" fillId="2" borderId="14" xfId="0" applyFill="1" applyBorder="1"/>
    <xf numFmtId="0" fontId="1" fillId="2" borderId="0" xfId="0" applyFont="1" applyFill="1"/>
    <xf numFmtId="0" fontId="0" fillId="2" borderId="15" xfId="0" applyFill="1" applyBorder="1"/>
    <xf numFmtId="0" fontId="8" fillId="2" borderId="0" xfId="1" applyFill="1" applyBorder="1" applyAlignment="1" applyProtection="1">
      <alignment horizontal="left" vertical="top"/>
    </xf>
    <xf numFmtId="0" fontId="10" fillId="2" borderId="0" xfId="0" applyFont="1" applyFill="1"/>
    <xf numFmtId="0" fontId="10" fillId="2" borderId="13" xfId="0" applyFont="1" applyFill="1" applyBorder="1"/>
    <xf numFmtId="2" fontId="10" fillId="2" borderId="5" xfId="0" applyNumberFormat="1" applyFont="1" applyFill="1" applyBorder="1"/>
    <xf numFmtId="2" fontId="10" fillId="2" borderId="6" xfId="0" applyNumberFormat="1" applyFont="1" applyFill="1" applyBorder="1"/>
    <xf numFmtId="2" fontId="10" fillId="2" borderId="7" xfId="0" applyNumberFormat="1" applyFont="1" applyFill="1" applyBorder="1"/>
    <xf numFmtId="0" fontId="10" fillId="2" borderId="2" xfId="0" applyFont="1" applyFill="1" applyBorder="1"/>
    <xf numFmtId="0" fontId="10" fillId="2" borderId="10" xfId="0" applyFont="1" applyFill="1" applyBorder="1"/>
    <xf numFmtId="0" fontId="1" fillId="0" borderId="0" xfId="0" applyFont="1"/>
    <xf numFmtId="0" fontId="6" fillId="2" borderId="0" xfId="0" applyFont="1" applyFill="1" applyAlignment="1">
      <alignment horizontal="center" vertical="center"/>
    </xf>
    <xf numFmtId="164" fontId="1" fillId="0" borderId="0" xfId="0" applyNumberFormat="1" applyFont="1"/>
    <xf numFmtId="164" fontId="0" fillId="0" borderId="0" xfId="0" applyNumberFormat="1"/>
    <xf numFmtId="0" fontId="8" fillId="2" borderId="0" xfId="1" applyFill="1" applyAlignment="1" applyProtection="1">
      <alignment horizontal="left" vertical="top"/>
    </xf>
    <xf numFmtId="0" fontId="6" fillId="2" borderId="2" xfId="0" applyFont="1" applyFill="1" applyBorder="1" applyAlignment="1">
      <alignment horizontal="center" vertical="center"/>
    </xf>
    <xf numFmtId="0" fontId="6" fillId="2" borderId="14" xfId="0" applyFont="1" applyFill="1" applyBorder="1" applyAlignment="1">
      <alignment horizontal="center" vertical="center"/>
    </xf>
    <xf numFmtId="0" fontId="9" fillId="2" borderId="0" xfId="0" applyFont="1" applyFill="1"/>
    <xf numFmtId="0" fontId="15" fillId="2" borderId="0" xfId="0" applyFont="1" applyFill="1" applyAlignment="1">
      <alignment vertical="center"/>
    </xf>
    <xf numFmtId="0" fontId="15" fillId="2" borderId="0" xfId="0" applyFont="1" applyFill="1"/>
    <xf numFmtId="0" fontId="15" fillId="2" borderId="8" xfId="0" applyFont="1" applyFill="1" applyBorder="1"/>
    <xf numFmtId="0" fontId="15" fillId="2" borderId="12" xfId="0" applyFont="1" applyFill="1" applyBorder="1"/>
    <xf numFmtId="0" fontId="16" fillId="2" borderId="8" xfId="0" applyFont="1" applyFill="1" applyBorder="1" applyAlignment="1">
      <alignment horizontal="right"/>
    </xf>
    <xf numFmtId="0" fontId="15" fillId="2" borderId="0" xfId="0" applyFont="1" applyFill="1" applyAlignment="1">
      <alignment horizontal="left" vertical="center"/>
    </xf>
    <xf numFmtId="0" fontId="15" fillId="2" borderId="0" xfId="0" applyFont="1" applyFill="1" applyAlignment="1">
      <alignment horizontal="right" vertical="center"/>
    </xf>
    <xf numFmtId="0" fontId="6" fillId="2" borderId="0" xfId="0" applyFont="1" applyFill="1" applyAlignment="1">
      <alignment horizontal="center" vertical="center" wrapText="1"/>
    </xf>
    <xf numFmtId="0" fontId="1" fillId="2" borderId="0" xfId="0" applyFont="1" applyFill="1" applyAlignment="1">
      <alignment horizontal="left" vertical="top" wrapText="1"/>
    </xf>
    <xf numFmtId="0" fontId="0" fillId="2" borderId="22" xfId="0" applyFill="1" applyBorder="1"/>
    <xf numFmtId="0" fontId="0" fillId="2" borderId="23" xfId="0" applyFill="1" applyBorder="1"/>
    <xf numFmtId="0" fontId="0" fillId="2" borderId="22" xfId="0" applyFill="1" applyBorder="1" applyAlignment="1">
      <alignment wrapText="1"/>
    </xf>
    <xf numFmtId="0" fontId="0" fillId="2" borderId="25" xfId="0" applyFill="1" applyBorder="1"/>
    <xf numFmtId="0" fontId="0" fillId="2" borderId="26" xfId="0" applyFill="1" applyBorder="1"/>
    <xf numFmtId="0" fontId="0" fillId="2" borderId="27" xfId="0" applyFill="1" applyBorder="1"/>
    <xf numFmtId="0" fontId="1" fillId="2" borderId="16" xfId="0" applyFont="1" applyFill="1" applyBorder="1"/>
    <xf numFmtId="0" fontId="0" fillId="2" borderId="18" xfId="0" applyFill="1" applyBorder="1"/>
    <xf numFmtId="0" fontId="0" fillId="2" borderId="4" xfId="0" applyFill="1" applyBorder="1"/>
    <xf numFmtId="0" fontId="2" fillId="2" borderId="22" xfId="0" applyFont="1" applyFill="1" applyBorder="1" applyAlignment="1">
      <alignment horizontal="right"/>
    </xf>
    <xf numFmtId="0" fontId="2" fillId="2" borderId="16" xfId="0" applyFont="1" applyFill="1" applyBorder="1" applyAlignment="1">
      <alignment horizontal="right"/>
    </xf>
    <xf numFmtId="0" fontId="1" fillId="2" borderId="0" xfId="0" quotePrefix="1" applyFont="1" applyFill="1"/>
    <xf numFmtId="0" fontId="1" fillId="0" borderId="16" xfId="0" applyFont="1" applyBorder="1"/>
    <xf numFmtId="0" fontId="0" fillId="0" borderId="4" xfId="0" applyBorder="1"/>
    <xf numFmtId="0" fontId="2" fillId="2" borderId="0" xfId="0" applyFont="1" applyFill="1"/>
    <xf numFmtId="0" fontId="3" fillId="2" borderId="4" xfId="0" applyFont="1" applyFill="1" applyBorder="1"/>
    <xf numFmtId="0" fontId="18" fillId="2" borderId="4" xfId="0" applyFont="1" applyFill="1" applyBorder="1"/>
    <xf numFmtId="0" fontId="0" fillId="0" borderId="13" xfId="0" applyBorder="1"/>
    <xf numFmtId="0" fontId="0" fillId="2" borderId="24" xfId="0" applyFill="1" applyBorder="1"/>
    <xf numFmtId="0" fontId="17" fillId="0" borderId="1" xfId="0" applyFont="1" applyBorder="1"/>
    <xf numFmtId="0" fontId="17" fillId="2" borderId="2" xfId="0" applyFont="1" applyFill="1" applyBorder="1"/>
    <xf numFmtId="0" fontId="5" fillId="2" borderId="0" xfId="0" applyFont="1" applyFill="1"/>
    <xf numFmtId="0" fontId="10" fillId="2" borderId="0" xfId="0" applyFont="1" applyFill="1" applyAlignment="1">
      <alignment wrapText="1"/>
    </xf>
    <xf numFmtId="2" fontId="19" fillId="2" borderId="4" xfId="0" applyNumberFormat="1" applyFont="1" applyFill="1" applyBorder="1" applyAlignment="1">
      <alignment horizontal="center" vertical="center"/>
    </xf>
    <xf numFmtId="0" fontId="10" fillId="2" borderId="1" xfId="0" applyFont="1" applyFill="1" applyBorder="1"/>
    <xf numFmtId="0" fontId="10" fillId="2" borderId="3" xfId="0" applyFont="1" applyFill="1" applyBorder="1"/>
    <xf numFmtId="2" fontId="19" fillId="2" borderId="7" xfId="0" applyNumberFormat="1" applyFont="1" applyFill="1" applyBorder="1" applyAlignment="1">
      <alignment horizontal="center" vertical="center"/>
    </xf>
    <xf numFmtId="0" fontId="10" fillId="2" borderId="0" xfId="0" applyFont="1" applyFill="1" applyAlignment="1">
      <alignment horizontal="left" vertical="center" wrapText="1"/>
    </xf>
    <xf numFmtId="0" fontId="10" fillId="2" borderId="4" xfId="0" applyFont="1" applyFill="1" applyBorder="1" applyAlignment="1">
      <alignment horizontal="left" vertical="center"/>
    </xf>
    <xf numFmtId="0" fontId="4" fillId="2" borderId="12" xfId="0" applyFont="1" applyFill="1" applyBorder="1" applyAlignment="1">
      <alignment horizontal="right"/>
    </xf>
    <xf numFmtId="164" fontId="10" fillId="2" borderId="0" xfId="0" applyNumberFormat="1" applyFont="1" applyFill="1"/>
    <xf numFmtId="165" fontId="10" fillId="2" borderId="0" xfId="0" applyNumberFormat="1" applyFont="1" applyFill="1"/>
    <xf numFmtId="0" fontId="21" fillId="0" borderId="28" xfId="2" applyFont="1" applyBorder="1" applyAlignment="1">
      <alignment horizontal="center" vertical="center" wrapText="1"/>
    </xf>
    <xf numFmtId="0" fontId="21" fillId="0" borderId="29" xfId="2" applyFont="1" applyBorder="1" applyAlignment="1">
      <alignment horizontal="center" vertical="center" wrapText="1"/>
    </xf>
    <xf numFmtId="0" fontId="21" fillId="0" borderId="30" xfId="2" applyFont="1" applyBorder="1" applyAlignment="1">
      <alignment horizontal="center" vertical="center" wrapText="1"/>
    </xf>
    <xf numFmtId="0" fontId="21" fillId="0" borderId="31" xfId="2" applyFont="1" applyBorder="1" applyAlignment="1">
      <alignment horizontal="center" vertical="center" wrapText="1"/>
    </xf>
    <xf numFmtId="165" fontId="1" fillId="0" borderId="0" xfId="0" applyNumberFormat="1" applyFont="1"/>
    <xf numFmtId="165" fontId="0" fillId="0" borderId="0" xfId="0" applyNumberFormat="1"/>
    <xf numFmtId="164" fontId="10" fillId="2" borderId="10" xfId="0" applyNumberFormat="1" applyFont="1" applyFill="1" applyBorder="1"/>
    <xf numFmtId="0" fontId="10" fillId="0" borderId="10" xfId="0" applyFont="1" applyBorder="1"/>
    <xf numFmtId="0" fontId="19" fillId="0" borderId="0" xfId="0" applyFont="1"/>
    <xf numFmtId="0" fontId="4" fillId="2" borderId="0" xfId="0" applyFont="1" applyFill="1" applyAlignment="1">
      <alignment horizontal="right"/>
    </xf>
    <xf numFmtId="4" fontId="0" fillId="2" borderId="0" xfId="0" applyNumberFormat="1" applyFill="1"/>
    <xf numFmtId="0" fontId="19" fillId="2" borderId="0" xfId="0" applyFont="1" applyFill="1" applyAlignment="1">
      <alignment horizontal="right"/>
    </xf>
    <xf numFmtId="0" fontId="20" fillId="2" borderId="0" xfId="2" applyFill="1"/>
    <xf numFmtId="0" fontId="0" fillId="2" borderId="0" xfId="0" applyFill="1" applyAlignment="1">
      <alignment horizontal="left" wrapText="1"/>
    </xf>
    <xf numFmtId="0" fontId="38" fillId="2" borderId="0" xfId="2" applyFont="1" applyFill="1"/>
    <xf numFmtId="49" fontId="1" fillId="2" borderId="0" xfId="0" quotePrefix="1" applyNumberFormat="1" applyFont="1" applyFill="1"/>
    <xf numFmtId="0" fontId="0" fillId="2" borderId="0" xfId="0" applyFill="1" applyAlignment="1">
      <alignment horizontal="left"/>
    </xf>
    <xf numFmtId="0" fontId="0" fillId="2" borderId="0" xfId="0" applyFill="1" applyAlignment="1">
      <alignment wrapText="1"/>
    </xf>
    <xf numFmtId="0" fontId="39" fillId="2" borderId="0" xfId="0" applyFont="1" applyFill="1"/>
    <xf numFmtId="0" fontId="8" fillId="2" borderId="0" xfId="1" applyFill="1" applyBorder="1" applyAlignment="1" applyProtection="1">
      <alignment horizontal="left"/>
    </xf>
    <xf numFmtId="166" fontId="10" fillId="7" borderId="33" xfId="2" applyNumberFormat="1" applyFont="1" applyFill="1" applyBorder="1" applyAlignment="1">
      <alignment horizontal="center" vertical="center"/>
    </xf>
    <xf numFmtId="166" fontId="10" fillId="7" borderId="32" xfId="2" applyNumberFormat="1" applyFont="1" applyFill="1" applyBorder="1" applyAlignment="1">
      <alignment horizontal="center" vertical="center"/>
    </xf>
    <xf numFmtId="2" fontId="19" fillId="2" borderId="0" xfId="0" applyNumberFormat="1" applyFont="1" applyFill="1" applyAlignment="1">
      <alignment horizontal="center" vertical="center"/>
    </xf>
    <xf numFmtId="2" fontId="10" fillId="2" borderId="0" xfId="0" applyNumberFormat="1" applyFont="1" applyFill="1"/>
    <xf numFmtId="0" fontId="10" fillId="2" borderId="34" xfId="0" applyFont="1" applyFill="1" applyBorder="1"/>
    <xf numFmtId="0" fontId="10" fillId="2" borderId="35" xfId="0" applyFont="1" applyFill="1" applyBorder="1"/>
    <xf numFmtId="0" fontId="19" fillId="2" borderId="7" xfId="0" applyFont="1" applyFill="1" applyBorder="1"/>
    <xf numFmtId="0" fontId="10" fillId="2" borderId="19" xfId="0" applyFont="1" applyFill="1" applyBorder="1"/>
    <xf numFmtId="0" fontId="19" fillId="2" borderId="3" xfId="0" applyFont="1" applyFill="1" applyBorder="1"/>
    <xf numFmtId="0" fontId="10" fillId="2" borderId="36" xfId="0" applyFont="1" applyFill="1" applyBorder="1"/>
    <xf numFmtId="0" fontId="10" fillId="7" borderId="0" xfId="0" applyFont="1" applyFill="1"/>
    <xf numFmtId="2" fontId="19" fillId="7" borderId="5" xfId="0" applyNumberFormat="1" applyFont="1" applyFill="1" applyBorder="1" applyAlignment="1">
      <alignment horizontal="center" vertical="center"/>
    </xf>
    <xf numFmtId="2" fontId="19" fillId="7" borderId="6" xfId="0" applyNumberFormat="1" applyFont="1" applyFill="1" applyBorder="1" applyAlignment="1">
      <alignment horizontal="center" vertical="center"/>
    </xf>
    <xf numFmtId="2" fontId="19" fillId="7" borderId="7" xfId="0" applyNumberFormat="1" applyFont="1" applyFill="1" applyBorder="1" applyAlignment="1">
      <alignment horizontal="center" vertical="center"/>
    </xf>
    <xf numFmtId="0" fontId="10" fillId="2" borderId="4" xfId="0" applyFont="1" applyFill="1" applyBorder="1"/>
    <xf numFmtId="0" fontId="10" fillId="2" borderId="0" xfId="0" applyFont="1" applyFill="1" applyAlignment="1">
      <alignment horizontal="left" vertical="center"/>
    </xf>
    <xf numFmtId="0" fontId="10" fillId="2" borderId="5" xfId="0" applyFont="1" applyFill="1" applyBorder="1" applyAlignment="1">
      <alignment horizontal="left" vertical="center" wrapText="1"/>
    </xf>
    <xf numFmtId="0" fontId="10" fillId="2" borderId="6" xfId="0" applyFont="1" applyFill="1" applyBorder="1"/>
    <xf numFmtId="0" fontId="10" fillId="2" borderId="7" xfId="0" applyFont="1" applyFill="1" applyBorder="1"/>
    <xf numFmtId="0" fontId="19" fillId="2" borderId="0" xfId="0" applyFont="1" applyFill="1"/>
    <xf numFmtId="0" fontId="19" fillId="2" borderId="8" xfId="0" applyFont="1" applyFill="1" applyBorder="1"/>
    <xf numFmtId="0" fontId="10" fillId="2" borderId="9" xfId="0" applyFont="1" applyFill="1" applyBorder="1"/>
    <xf numFmtId="0" fontId="10" fillId="2" borderId="37" xfId="0" applyFont="1" applyFill="1" applyBorder="1"/>
    <xf numFmtId="2" fontId="10" fillId="2" borderId="13" xfId="0" applyNumberFormat="1" applyFont="1" applyFill="1" applyBorder="1" applyAlignment="1">
      <alignment horizontal="center" vertical="center"/>
    </xf>
    <xf numFmtId="2" fontId="10" fillId="2" borderId="14" xfId="0" applyNumberFormat="1" applyFont="1" applyFill="1" applyBorder="1" applyAlignment="1">
      <alignment horizontal="center"/>
    </xf>
    <xf numFmtId="2" fontId="10" fillId="2" borderId="15" xfId="0" applyNumberFormat="1" applyFont="1" applyFill="1" applyBorder="1" applyAlignment="1">
      <alignment horizontal="center" vertical="center"/>
    </xf>
    <xf numFmtId="2" fontId="19" fillId="2" borderId="7" xfId="0" applyNumberFormat="1" applyFont="1" applyFill="1" applyBorder="1" applyAlignment="1">
      <alignment horizontal="center"/>
    </xf>
    <xf numFmtId="0" fontId="10" fillId="2" borderId="19" xfId="0" applyFont="1" applyFill="1" applyBorder="1" applyAlignment="1">
      <alignment horizontal="left" vertical="center" wrapText="1"/>
    </xf>
    <xf numFmtId="0" fontId="19" fillId="2" borderId="6" xfId="0" applyFont="1" applyFill="1" applyBorder="1"/>
    <xf numFmtId="164" fontId="0" fillId="2" borderId="10" xfId="0" applyNumberFormat="1" applyFill="1" applyBorder="1"/>
    <xf numFmtId="0" fontId="0" fillId="0" borderId="10" xfId="0" applyBorder="1"/>
    <xf numFmtId="2" fontId="0" fillId="0" borderId="0" xfId="0" applyNumberFormat="1"/>
    <xf numFmtId="0" fontId="0" fillId="2" borderId="0" xfId="0" applyFill="1" applyAlignment="1">
      <alignment horizontal="left" vertical="top" wrapText="1"/>
    </xf>
    <xf numFmtId="0" fontId="0" fillId="2" borderId="0" xfId="0" applyFill="1" applyAlignment="1">
      <alignment horizontal="center"/>
    </xf>
    <xf numFmtId="0" fontId="8" fillId="0" borderId="0" xfId="1" applyAlignment="1" applyProtection="1"/>
    <xf numFmtId="0" fontId="0" fillId="0" borderId="34" xfId="0" applyBorder="1"/>
    <xf numFmtId="0" fontId="0" fillId="0" borderId="38" xfId="0" applyBorder="1"/>
    <xf numFmtId="0" fontId="0" fillId="0" borderId="39" xfId="0" applyBorder="1"/>
    <xf numFmtId="164" fontId="0" fillId="2" borderId="40" xfId="0" applyNumberFormat="1" applyFill="1" applyBorder="1"/>
    <xf numFmtId="164" fontId="0" fillId="7" borderId="0" xfId="0" applyNumberFormat="1" applyFill="1"/>
    <xf numFmtId="0" fontId="10" fillId="7" borderId="5" xfId="0" applyFont="1" applyFill="1" applyBorder="1"/>
    <xf numFmtId="166" fontId="10" fillId="7" borderId="7" xfId="2" applyNumberFormat="1" applyFont="1" applyFill="1" applyBorder="1" applyAlignment="1">
      <alignment horizontal="center" vertical="center"/>
    </xf>
    <xf numFmtId="0" fontId="21" fillId="0" borderId="6" xfId="2" applyFont="1" applyBorder="1" applyAlignment="1">
      <alignment horizontal="center" vertical="center" wrapText="1"/>
    </xf>
    <xf numFmtId="0" fontId="17" fillId="2" borderId="0" xfId="0" applyFont="1" applyFill="1"/>
    <xf numFmtId="0" fontId="1" fillId="2" borderId="0" xfId="0" applyFont="1" applyFill="1" applyAlignment="1">
      <alignment horizontal="center"/>
    </xf>
    <xf numFmtId="0" fontId="10" fillId="2" borderId="10" xfId="0" applyFont="1" applyFill="1" applyBorder="1" applyAlignment="1" applyProtection="1">
      <alignment horizontal="left"/>
      <protection locked="0"/>
    </xf>
    <xf numFmtId="165" fontId="10" fillId="3" borderId="10" xfId="0" applyNumberFormat="1" applyFont="1" applyFill="1" applyBorder="1" applyProtection="1">
      <protection locked="0"/>
    </xf>
    <xf numFmtId="2" fontId="0" fillId="2" borderId="0" xfId="0" applyNumberFormat="1" applyFill="1"/>
    <xf numFmtId="0" fontId="10" fillId="3" borderId="19" xfId="0" applyFont="1" applyFill="1" applyBorder="1" applyProtection="1">
      <protection locked="0"/>
    </xf>
    <xf numFmtId="0" fontId="10" fillId="3" borderId="10" xfId="0" applyFont="1" applyFill="1" applyBorder="1" applyProtection="1">
      <protection locked="0"/>
    </xf>
    <xf numFmtId="0" fontId="10" fillId="3" borderId="10" xfId="0" applyFont="1" applyFill="1" applyBorder="1" applyAlignment="1" applyProtection="1">
      <alignment horizontal="center"/>
      <protection locked="0"/>
    </xf>
    <xf numFmtId="0" fontId="8" fillId="0" borderId="0" xfId="1" applyAlignment="1" applyProtection="1">
      <alignment horizontal="left" vertical="top"/>
    </xf>
    <xf numFmtId="0" fontId="11" fillId="2" borderId="0" xfId="0" applyFont="1" applyFill="1" applyAlignment="1">
      <alignment horizontal="center" vertical="center"/>
    </xf>
    <xf numFmtId="0" fontId="10" fillId="2" borderId="14" xfId="0" applyFont="1" applyFill="1" applyBorder="1"/>
    <xf numFmtId="0" fontId="10" fillId="2" borderId="12" xfId="0" applyFont="1" applyFill="1" applyBorder="1"/>
    <xf numFmtId="0" fontId="7" fillId="2" borderId="0" xfId="0" applyFont="1" applyFill="1"/>
    <xf numFmtId="0" fontId="4" fillId="2" borderId="0" xfId="0" applyFont="1" applyFill="1"/>
    <xf numFmtId="0" fontId="10" fillId="2" borderId="0" xfId="0" applyFont="1" applyFill="1" applyAlignment="1">
      <alignment horizontal="left"/>
    </xf>
    <xf numFmtId="0" fontId="4" fillId="2" borderId="0" xfId="0" applyFont="1" applyFill="1" applyAlignment="1">
      <alignment horizontal="right" wrapText="1"/>
    </xf>
    <xf numFmtId="165" fontId="10" fillId="6" borderId="4" xfId="0" applyNumberFormat="1" applyFont="1" applyFill="1" applyBorder="1"/>
    <xf numFmtId="0" fontId="7" fillId="2" borderId="14" xfId="0" applyFont="1" applyFill="1" applyBorder="1"/>
    <xf numFmtId="0" fontId="0" fillId="2" borderId="0" xfId="0" quotePrefix="1" applyFill="1"/>
    <xf numFmtId="0" fontId="10" fillId="2" borderId="8" xfId="0" applyFont="1" applyFill="1" applyBorder="1"/>
    <xf numFmtId="0" fontId="10" fillId="2" borderId="15" xfId="0" applyFont="1" applyFill="1" applyBorder="1"/>
    <xf numFmtId="0" fontId="12" fillId="2" borderId="0" xfId="0" applyFont="1" applyFill="1"/>
    <xf numFmtId="0" fontId="10" fillId="2" borderId="0" xfId="0" applyFont="1" applyFill="1" applyAlignment="1">
      <alignment horizontal="right" wrapText="1"/>
    </xf>
    <xf numFmtId="0" fontId="29" fillId="2" borderId="0" xfId="0" applyFont="1" applyFill="1"/>
    <xf numFmtId="0" fontId="10" fillId="2" borderId="0" xfId="0" applyFont="1" applyFill="1" applyAlignment="1">
      <alignment horizontal="right"/>
    </xf>
    <xf numFmtId="0" fontId="12" fillId="2" borderId="0" xfId="0" applyFont="1" applyFill="1" applyAlignment="1">
      <alignment horizontal="left" vertical="top" wrapText="1"/>
    </xf>
    <xf numFmtId="0" fontId="12" fillId="2" borderId="14" xfId="0" applyFont="1" applyFill="1" applyBorder="1" applyAlignment="1">
      <alignment vertical="top" wrapText="1"/>
    </xf>
    <xf numFmtId="0" fontId="13" fillId="2" borderId="0" xfId="0" applyFont="1" applyFill="1" applyAlignment="1">
      <alignment horizontal="left"/>
    </xf>
    <xf numFmtId="16" fontId="10" fillId="2" borderId="0" xfId="0" applyNumberFormat="1" applyFont="1" applyFill="1"/>
    <xf numFmtId="0" fontId="10" fillId="6" borderId="4" xfId="0" applyFont="1" applyFill="1" applyBorder="1"/>
    <xf numFmtId="0" fontId="19" fillId="2" borderId="0" xfId="0" applyFont="1" applyFill="1" applyAlignment="1">
      <alignment horizontal="right" vertical="center" wrapText="1"/>
    </xf>
    <xf numFmtId="0" fontId="44" fillId="2" borderId="0" xfId="0" applyFont="1" applyFill="1"/>
    <xf numFmtId="0" fontId="10" fillId="2" borderId="0" xfId="0" applyFont="1" applyFill="1" applyAlignment="1">
      <alignment horizontal="center" vertical="center" wrapText="1"/>
    </xf>
    <xf numFmtId="0" fontId="5" fillId="0" borderId="0" xfId="0" applyFont="1" applyAlignment="1">
      <alignment horizontal="center" vertical="center" wrapText="1"/>
    </xf>
    <xf numFmtId="0" fontId="5" fillId="2" borderId="0" xfId="0" applyFont="1" applyFill="1" applyAlignment="1">
      <alignment vertical="center" wrapText="1"/>
    </xf>
    <xf numFmtId="0" fontId="27" fillId="2" borderId="0" xfId="0" applyFont="1" applyFill="1" applyAlignment="1">
      <alignment horizontal="left" vertical="center" wrapText="1"/>
    </xf>
    <xf numFmtId="0" fontId="5" fillId="2" borderId="0" xfId="0" applyFont="1" applyFill="1" applyAlignment="1">
      <alignment horizontal="left" vertical="center" wrapText="1"/>
    </xf>
    <xf numFmtId="0" fontId="10" fillId="2" borderId="0" xfId="0" applyFont="1" applyFill="1" applyAlignment="1">
      <alignment vertical="top" wrapText="1"/>
    </xf>
    <xf numFmtId="0" fontId="10" fillId="0" borderId="0" xfId="0" applyFont="1"/>
    <xf numFmtId="0" fontId="5" fillId="2" borderId="0" xfId="0" applyFont="1" applyFill="1" applyAlignment="1">
      <alignment horizontal="center" vertical="center" wrapText="1"/>
    </xf>
    <xf numFmtId="164" fontId="10" fillId="2" borderId="0" xfId="0" applyNumberFormat="1" applyFont="1" applyFill="1" applyAlignment="1">
      <alignment horizontal="left"/>
    </xf>
    <xf numFmtId="0" fontId="0" fillId="2" borderId="0" xfId="0" applyFill="1" applyAlignment="1">
      <alignment horizontal="left" vertical="top" wrapText="1"/>
    </xf>
    <xf numFmtId="0" fontId="0" fillId="2" borderId="0" xfId="0" applyFill="1" applyAlignment="1">
      <alignment horizontal="left" vertical="center" wrapText="1"/>
    </xf>
    <xf numFmtId="0" fontId="32" fillId="2" borderId="0" xfId="1" applyFont="1" applyFill="1" applyBorder="1" applyAlignment="1" applyProtection="1">
      <alignment horizontal="left" wrapText="1"/>
    </xf>
    <xf numFmtId="0" fontId="33" fillId="2" borderId="12" xfId="1" applyFont="1" applyFill="1" applyBorder="1" applyAlignment="1" applyProtection="1">
      <alignment horizontal="left" vertical="top" wrapText="1"/>
    </xf>
    <xf numFmtId="0" fontId="33" fillId="2" borderId="13" xfId="1" applyFont="1" applyFill="1" applyBorder="1" applyAlignment="1" applyProtection="1">
      <alignment horizontal="left" vertical="top" wrapText="1"/>
    </xf>
    <xf numFmtId="0" fontId="33" fillId="2" borderId="0" xfId="1" applyFont="1" applyFill="1" applyBorder="1" applyAlignment="1" applyProtection="1">
      <alignment horizontal="left" vertical="top" wrapText="1"/>
    </xf>
    <xf numFmtId="0" fontId="33" fillId="2" borderId="14" xfId="1" applyFont="1" applyFill="1" applyBorder="1" applyAlignment="1" applyProtection="1">
      <alignment horizontal="left" vertical="top" wrapText="1"/>
    </xf>
    <xf numFmtId="0" fontId="6" fillId="2" borderId="0" xfId="0" applyFont="1" applyFill="1" applyAlignment="1">
      <alignment horizontal="left" vertical="center" wrapText="1"/>
    </xf>
    <xf numFmtId="0" fontId="0" fillId="0" borderId="0" xfId="0" applyAlignment="1">
      <alignment horizontal="left" wrapText="1"/>
    </xf>
    <xf numFmtId="0" fontId="8" fillId="2" borderId="0" xfId="1" applyFill="1" applyAlignment="1" applyProtection="1">
      <alignment horizontal="left" vertical="top" wrapText="1"/>
    </xf>
    <xf numFmtId="0" fontId="0" fillId="2" borderId="0" xfId="0" applyFill="1" applyAlignment="1">
      <alignment horizontal="left" vertical="top"/>
    </xf>
    <xf numFmtId="0" fontId="8" fillId="2" borderId="0" xfId="1" applyFill="1" applyBorder="1" applyAlignment="1" applyProtection="1">
      <alignment horizontal="left" wrapText="1"/>
    </xf>
    <xf numFmtId="0" fontId="0" fillId="2" borderId="0" xfId="0" applyFill="1" applyAlignment="1">
      <alignment horizontal="left" wrapText="1"/>
    </xf>
    <xf numFmtId="0" fontId="1" fillId="2" borderId="0" xfId="0" applyFont="1" applyFill="1" applyAlignment="1">
      <alignment horizontal="left" vertical="top" wrapText="1"/>
    </xf>
    <xf numFmtId="0" fontId="0" fillId="2" borderId="0" xfId="0" applyFill="1" applyAlignment="1">
      <alignment horizontal="left"/>
    </xf>
    <xf numFmtId="0" fontId="8" fillId="2" borderId="0" xfId="1" applyFill="1" applyAlignment="1" applyProtection="1">
      <alignment horizontal="left"/>
    </xf>
    <xf numFmtId="0" fontId="22" fillId="2" borderId="0" xfId="0" applyFont="1" applyFill="1" applyAlignment="1">
      <alignment horizontal="left" vertical="center" wrapText="1"/>
    </xf>
    <xf numFmtId="0" fontId="3" fillId="2" borderId="0" xfId="0" applyFont="1" applyFill="1" applyAlignment="1">
      <alignment horizontal="left" vertical="center" wrapText="1"/>
    </xf>
    <xf numFmtId="0" fontId="29" fillId="2" borderId="8" xfId="0" applyFont="1" applyFill="1" applyBorder="1" applyAlignment="1">
      <alignment horizontal="left" vertical="top" wrapText="1"/>
    </xf>
    <xf numFmtId="0" fontId="29" fillId="2" borderId="1" xfId="0" applyFont="1" applyFill="1" applyBorder="1" applyAlignment="1">
      <alignment horizontal="left" vertical="center" wrapText="1"/>
    </xf>
    <xf numFmtId="0" fontId="29" fillId="2" borderId="12" xfId="0" applyFont="1" applyFill="1" applyBorder="1" applyAlignment="1">
      <alignment horizontal="left" vertical="center" wrapText="1"/>
    </xf>
    <xf numFmtId="0" fontId="29" fillId="2" borderId="13" xfId="0" applyFont="1" applyFill="1" applyBorder="1" applyAlignment="1">
      <alignment horizontal="left" vertical="center" wrapText="1"/>
    </xf>
    <xf numFmtId="0" fontId="29" fillId="2" borderId="2" xfId="0" applyFont="1" applyFill="1" applyBorder="1" applyAlignment="1">
      <alignment horizontal="left" vertical="center" wrapText="1"/>
    </xf>
    <xf numFmtId="0" fontId="29" fillId="2" borderId="0" xfId="0" applyFont="1" applyFill="1" applyAlignment="1">
      <alignment horizontal="left" vertical="center" wrapText="1"/>
    </xf>
    <xf numFmtId="0" fontId="29" fillId="2" borderId="14" xfId="0" applyFont="1" applyFill="1" applyBorder="1" applyAlignment="1">
      <alignment horizontal="left" vertical="center" wrapText="1"/>
    </xf>
    <xf numFmtId="0" fontId="29" fillId="2" borderId="3" xfId="0" applyFont="1" applyFill="1" applyBorder="1" applyAlignment="1">
      <alignment horizontal="left" vertical="center" wrapText="1"/>
    </xf>
    <xf numFmtId="0" fontId="29" fillId="2" borderId="8" xfId="0" applyFont="1" applyFill="1" applyBorder="1" applyAlignment="1">
      <alignment horizontal="left" vertical="center" wrapText="1"/>
    </xf>
    <xf numFmtId="0" fontId="29" fillId="2" borderId="15" xfId="0" applyFont="1" applyFill="1" applyBorder="1" applyAlignment="1">
      <alignment horizontal="left" vertical="center" wrapText="1"/>
    </xf>
    <xf numFmtId="0" fontId="4" fillId="2" borderId="0" xfId="0" applyFont="1" applyFill="1" applyAlignment="1">
      <alignment horizontal="right"/>
    </xf>
    <xf numFmtId="0" fontId="4" fillId="2" borderId="14" xfId="0" applyFont="1" applyFill="1" applyBorder="1" applyAlignment="1">
      <alignment horizontal="right"/>
    </xf>
    <xf numFmtId="0" fontId="10" fillId="2" borderId="0" xfId="0" applyFont="1" applyFill="1" applyAlignment="1">
      <alignment horizontal="left" vertical="top" wrapText="1"/>
    </xf>
    <xf numFmtId="0" fontId="8" fillId="2" borderId="0" xfId="1" applyNumberFormat="1" applyFill="1" applyBorder="1" applyAlignment="1" applyProtection="1">
      <alignment horizontal="left" vertical="top" wrapText="1"/>
    </xf>
    <xf numFmtId="0" fontId="4" fillId="2" borderId="0" xfId="0" applyFont="1" applyFill="1" applyAlignment="1">
      <alignment horizontal="right" wrapText="1"/>
    </xf>
    <xf numFmtId="0" fontId="4" fillId="2" borderId="11" xfId="0" applyFont="1" applyFill="1" applyBorder="1" applyAlignment="1">
      <alignment horizontal="right" wrapText="1"/>
    </xf>
    <xf numFmtId="0" fontId="10" fillId="0" borderId="0" xfId="0" applyFont="1" applyAlignment="1">
      <alignment horizontal="left" vertical="top" wrapText="1"/>
    </xf>
    <xf numFmtId="0" fontId="4" fillId="2" borderId="14" xfId="0" applyFont="1" applyFill="1" applyBorder="1" applyAlignment="1">
      <alignment horizontal="right" wrapText="1"/>
    </xf>
    <xf numFmtId="0" fontId="10" fillId="2" borderId="0" xfId="0" applyFont="1" applyFill="1" applyAlignment="1">
      <alignment horizontal="left" wrapText="1"/>
    </xf>
    <xf numFmtId="0" fontId="10" fillId="2" borderId="11" xfId="0" applyFont="1" applyFill="1" applyBorder="1" applyAlignment="1">
      <alignment horizontal="left" wrapText="1"/>
    </xf>
    <xf numFmtId="0" fontId="11" fillId="4" borderId="1" xfId="0" applyFont="1" applyFill="1" applyBorder="1" applyAlignment="1">
      <alignment horizontal="center" vertical="center"/>
    </xf>
    <xf numFmtId="0" fontId="11" fillId="4" borderId="12" xfId="0" applyFont="1" applyFill="1" applyBorder="1" applyAlignment="1">
      <alignment horizontal="center" vertical="center"/>
    </xf>
    <xf numFmtId="0" fontId="11" fillId="4" borderId="13" xfId="0" applyFont="1" applyFill="1" applyBorder="1" applyAlignment="1">
      <alignment horizontal="center" vertical="center"/>
    </xf>
    <xf numFmtId="0" fontId="11" fillId="4" borderId="2" xfId="0" applyFont="1" applyFill="1" applyBorder="1" applyAlignment="1">
      <alignment horizontal="center" vertical="center"/>
    </xf>
    <xf numFmtId="0" fontId="11" fillId="4" borderId="0" xfId="0" applyFont="1" applyFill="1" applyAlignment="1">
      <alignment horizontal="center" vertical="center"/>
    </xf>
    <xf numFmtId="0" fontId="11" fillId="4" borderId="14" xfId="0" applyFont="1" applyFill="1" applyBorder="1" applyAlignment="1">
      <alignment horizontal="center" vertical="center"/>
    </xf>
    <xf numFmtId="0" fontId="11" fillId="4" borderId="3" xfId="0" applyFont="1" applyFill="1" applyBorder="1" applyAlignment="1">
      <alignment horizontal="center" vertical="center"/>
    </xf>
    <xf numFmtId="0" fontId="11" fillId="4" borderId="8" xfId="0" applyFont="1" applyFill="1" applyBorder="1" applyAlignment="1">
      <alignment horizontal="center" vertical="center"/>
    </xf>
    <xf numFmtId="0" fontId="11" fillId="4" borderId="15" xfId="0" applyFont="1" applyFill="1" applyBorder="1" applyAlignment="1">
      <alignment horizontal="center" vertical="center"/>
    </xf>
    <xf numFmtId="0" fontId="10" fillId="2" borderId="0" xfId="0" applyFont="1" applyFill="1" applyAlignment="1">
      <alignment horizontal="center"/>
    </xf>
    <xf numFmtId="0" fontId="14" fillId="5" borderId="16" xfId="0" applyFont="1" applyFill="1" applyBorder="1" applyAlignment="1">
      <alignment horizontal="center" vertical="center"/>
    </xf>
    <xf numFmtId="0" fontId="10" fillId="5" borderId="17" xfId="0" applyFont="1" applyFill="1" applyBorder="1"/>
    <xf numFmtId="0" fontId="23" fillId="3" borderId="16" xfId="0" applyFont="1" applyFill="1" applyBorder="1" applyAlignment="1">
      <alignment horizontal="center" vertical="center" wrapText="1"/>
    </xf>
    <xf numFmtId="0" fontId="23" fillId="3" borderId="17" xfId="0" applyFont="1" applyFill="1" applyBorder="1" applyAlignment="1">
      <alignment horizontal="center" vertical="center" wrapText="1"/>
    </xf>
    <xf numFmtId="0" fontId="23" fillId="3" borderId="18" xfId="0" applyFont="1" applyFill="1" applyBorder="1" applyAlignment="1">
      <alignment horizontal="center" vertical="center" wrapText="1"/>
    </xf>
    <xf numFmtId="167" fontId="14" fillId="0" borderId="16" xfId="0" applyNumberFormat="1" applyFont="1" applyBorder="1" applyAlignment="1">
      <alignment horizontal="center" vertical="center"/>
    </xf>
    <xf numFmtId="167" fontId="14" fillId="0" borderId="18" xfId="0" applyNumberFormat="1" applyFont="1" applyBorder="1" applyAlignment="1">
      <alignment horizontal="center" vertical="center"/>
    </xf>
    <xf numFmtId="164" fontId="14" fillId="2" borderId="16" xfId="0" applyNumberFormat="1" applyFont="1" applyFill="1" applyBorder="1" applyAlignment="1">
      <alignment horizontal="center" vertical="center"/>
    </xf>
    <xf numFmtId="164" fontId="14" fillId="2" borderId="18" xfId="0" applyNumberFormat="1" applyFont="1" applyFill="1" applyBorder="1" applyAlignment="1">
      <alignment horizontal="center" vertical="center"/>
    </xf>
    <xf numFmtId="0" fontId="30" fillId="3" borderId="16" xfId="0" applyFont="1" applyFill="1" applyBorder="1" applyAlignment="1">
      <alignment horizontal="right" vertical="center" wrapText="1"/>
    </xf>
    <xf numFmtId="0" fontId="30" fillId="3" borderId="17" xfId="0" applyFont="1" applyFill="1" applyBorder="1" applyAlignment="1">
      <alignment horizontal="right" vertical="center" wrapText="1"/>
    </xf>
    <xf numFmtId="0" fontId="30" fillId="3" borderId="18" xfId="0" applyFont="1" applyFill="1" applyBorder="1" applyAlignment="1">
      <alignment horizontal="right" vertical="center" wrapText="1"/>
    </xf>
    <xf numFmtId="0" fontId="23" fillId="3" borderId="16" xfId="0" applyFont="1" applyFill="1" applyBorder="1" applyAlignment="1">
      <alignment horizontal="right" vertical="center" wrapText="1"/>
    </xf>
    <xf numFmtId="0" fontId="23" fillId="3" borderId="17" xfId="0" applyFont="1" applyFill="1" applyBorder="1" applyAlignment="1">
      <alignment horizontal="right" vertical="center" wrapText="1"/>
    </xf>
    <xf numFmtId="0" fontId="23" fillId="3" borderId="18" xfId="0" applyFont="1" applyFill="1" applyBorder="1" applyAlignment="1">
      <alignment horizontal="right" vertical="center" wrapText="1"/>
    </xf>
    <xf numFmtId="0" fontId="14" fillId="0" borderId="1" xfId="0" applyFont="1" applyBorder="1" applyAlignment="1">
      <alignment horizontal="left" vertical="center" wrapText="1"/>
    </xf>
    <xf numFmtId="0" fontId="14" fillId="0" borderId="12" xfId="0" applyFont="1" applyBorder="1" applyAlignment="1">
      <alignment horizontal="left" vertical="center" wrapText="1"/>
    </xf>
    <xf numFmtId="0" fontId="14" fillId="0" borderId="13" xfId="0" applyFont="1" applyBorder="1" applyAlignment="1">
      <alignment horizontal="left" vertical="center" wrapText="1"/>
    </xf>
    <xf numFmtId="0" fontId="14" fillId="0" borderId="3" xfId="0" applyFont="1" applyBorder="1" applyAlignment="1">
      <alignment horizontal="left" vertical="center" wrapText="1"/>
    </xf>
    <xf numFmtId="0" fontId="14" fillId="0" borderId="8" xfId="0" applyFont="1" applyBorder="1" applyAlignment="1">
      <alignment horizontal="left" vertical="center" wrapText="1"/>
    </xf>
    <xf numFmtId="0" fontId="14" fillId="0" borderId="15" xfId="0" applyFont="1" applyBorder="1" applyAlignment="1">
      <alignment horizontal="left" vertical="center" wrapText="1"/>
    </xf>
    <xf numFmtId="0" fontId="31" fillId="2" borderId="1" xfId="0" applyFont="1" applyFill="1" applyBorder="1" applyAlignment="1">
      <alignment horizontal="left" vertical="center" wrapText="1"/>
    </xf>
    <xf numFmtId="0" fontId="31" fillId="2" borderId="12" xfId="0" applyFont="1" applyFill="1" applyBorder="1" applyAlignment="1">
      <alignment horizontal="left" vertical="center" wrapText="1"/>
    </xf>
    <xf numFmtId="0" fontId="31" fillId="2" borderId="13" xfId="0" applyFont="1" applyFill="1" applyBorder="1" applyAlignment="1">
      <alignment horizontal="left" vertical="center" wrapText="1"/>
    </xf>
    <xf numFmtId="0" fontId="31" fillId="2" borderId="3" xfId="0" applyFont="1" applyFill="1" applyBorder="1" applyAlignment="1">
      <alignment horizontal="left" vertical="center" wrapText="1"/>
    </xf>
    <xf numFmtId="0" fontId="31" fillId="2" borderId="8" xfId="0" applyFont="1" applyFill="1" applyBorder="1" applyAlignment="1">
      <alignment horizontal="left" vertical="center" wrapText="1"/>
    </xf>
    <xf numFmtId="0" fontId="31" fillId="2" borderId="15" xfId="0" applyFont="1" applyFill="1" applyBorder="1" applyAlignment="1">
      <alignment horizontal="left" vertical="center" wrapText="1"/>
    </xf>
    <xf numFmtId="0" fontId="10" fillId="4" borderId="16" xfId="0" applyFont="1" applyFill="1" applyBorder="1" applyAlignment="1">
      <alignment horizontal="center"/>
    </xf>
    <xf numFmtId="0" fontId="10" fillId="4" borderId="17" xfId="0" applyFont="1" applyFill="1" applyBorder="1" applyAlignment="1">
      <alignment horizontal="center"/>
    </xf>
    <xf numFmtId="0" fontId="10" fillId="4" borderId="18" xfId="0" applyFont="1" applyFill="1" applyBorder="1" applyAlignment="1">
      <alignment horizontal="center"/>
    </xf>
    <xf numFmtId="0" fontId="12" fillId="2" borderId="0" xfId="0" applyFont="1" applyFill="1" applyAlignment="1">
      <alignment horizontal="left" vertical="top" wrapText="1"/>
    </xf>
    <xf numFmtId="0" fontId="43" fillId="5" borderId="3" xfId="3" applyFont="1" applyFill="1" applyBorder="1" applyAlignment="1" applyProtection="1">
      <alignment horizontal="center"/>
    </xf>
    <xf numFmtId="0" fontId="43" fillId="5" borderId="8" xfId="3" applyFont="1" applyFill="1" applyBorder="1" applyAlignment="1" applyProtection="1">
      <alignment horizontal="center"/>
    </xf>
    <xf numFmtId="0" fontId="43" fillId="5" borderId="15" xfId="3" applyFont="1" applyFill="1" applyBorder="1" applyAlignment="1" applyProtection="1">
      <alignment horizontal="center"/>
    </xf>
    <xf numFmtId="0" fontId="14" fillId="2" borderId="0" xfId="0" applyFont="1" applyFill="1" applyAlignment="1">
      <alignment horizontal="left" vertical="center" wrapText="1"/>
    </xf>
    <xf numFmtId="0" fontId="31" fillId="2" borderId="0" xfId="0" applyFont="1" applyFill="1" applyAlignment="1">
      <alignment horizontal="left" vertical="center" wrapText="1"/>
    </xf>
    <xf numFmtId="0" fontId="10" fillId="2" borderId="0" xfId="0" applyFont="1" applyFill="1" applyAlignment="1">
      <alignment horizontal="left"/>
    </xf>
    <xf numFmtId="0" fontId="14" fillId="5" borderId="17" xfId="0" applyFont="1" applyFill="1" applyBorder="1" applyAlignment="1">
      <alignment horizontal="center" vertical="center"/>
    </xf>
    <xf numFmtId="0" fontId="14" fillId="5" borderId="18" xfId="0" applyFont="1" applyFill="1" applyBorder="1" applyAlignment="1">
      <alignment horizontal="center" vertical="center"/>
    </xf>
    <xf numFmtId="0" fontId="14" fillId="0" borderId="0" xfId="0" applyFont="1" applyAlignment="1">
      <alignment horizontal="left" vertical="center" wrapText="1"/>
    </xf>
    <xf numFmtId="164" fontId="5" fillId="2" borderId="16" xfId="0" applyNumberFormat="1" applyFont="1" applyFill="1" applyBorder="1" applyAlignment="1">
      <alignment horizontal="center" vertical="center" wrapText="1"/>
    </xf>
    <xf numFmtId="164" fontId="5" fillId="2" borderId="18" xfId="0" applyNumberFormat="1" applyFont="1" applyFill="1" applyBorder="1" applyAlignment="1">
      <alignment horizontal="center" vertical="center" wrapText="1"/>
    </xf>
    <xf numFmtId="164" fontId="23" fillId="3" borderId="16" xfId="0" applyNumberFormat="1" applyFont="1" applyFill="1" applyBorder="1" applyAlignment="1">
      <alignment horizontal="center" vertical="center" wrapText="1"/>
    </xf>
    <xf numFmtId="164" fontId="23" fillId="3" borderId="17" xfId="0" applyNumberFormat="1" applyFont="1" applyFill="1" applyBorder="1" applyAlignment="1">
      <alignment horizontal="center" vertical="center" wrapText="1"/>
    </xf>
    <xf numFmtId="164" fontId="23" fillId="3" borderId="18" xfId="0" applyNumberFormat="1" applyFont="1" applyFill="1" applyBorder="1" applyAlignment="1">
      <alignment horizontal="center" vertical="center" wrapText="1"/>
    </xf>
    <xf numFmtId="167" fontId="5" fillId="0" borderId="16" xfId="0" applyNumberFormat="1" applyFont="1" applyBorder="1" applyAlignment="1">
      <alignment horizontal="center" vertical="center"/>
    </xf>
    <xf numFmtId="167" fontId="5" fillId="0" borderId="18" xfId="0" applyNumberFormat="1" applyFont="1" applyBorder="1" applyAlignment="1">
      <alignment horizontal="center" vertical="center"/>
    </xf>
    <xf numFmtId="0" fontId="4" fillId="2" borderId="0" xfId="0" applyFont="1" applyFill="1" applyAlignment="1">
      <alignment horizontal="right" vertical="center" wrapText="1"/>
    </xf>
    <xf numFmtId="0" fontId="40" fillId="2" borderId="0" xfId="0" applyFont="1" applyFill="1" applyAlignment="1">
      <alignment horizontal="left" vertical="top" wrapText="1"/>
    </xf>
    <xf numFmtId="0" fontId="4" fillId="2" borderId="20" xfId="0" applyFont="1" applyFill="1" applyBorder="1" applyAlignment="1">
      <alignment horizontal="left"/>
    </xf>
    <xf numFmtId="0" fontId="4" fillId="2" borderId="21" xfId="0" applyFont="1" applyFill="1" applyBorder="1" applyAlignment="1">
      <alignment horizontal="left"/>
    </xf>
    <xf numFmtId="0" fontId="6" fillId="4" borderId="1"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13" xfId="0" applyFont="1" applyFill="1" applyBorder="1" applyAlignment="1">
      <alignment horizontal="center" vertical="center"/>
    </xf>
    <xf numFmtId="0" fontId="6" fillId="4" borderId="2" xfId="0" applyFont="1" applyFill="1" applyBorder="1" applyAlignment="1">
      <alignment horizontal="center" vertical="center"/>
    </xf>
    <xf numFmtId="0" fontId="6" fillId="4" borderId="0" xfId="0" applyFont="1" applyFill="1" applyAlignment="1">
      <alignment horizontal="center" vertical="center"/>
    </xf>
    <xf numFmtId="0" fontId="6" fillId="4" borderId="14" xfId="0" applyFont="1" applyFill="1" applyBorder="1" applyAlignment="1">
      <alignment horizontal="center" vertical="center"/>
    </xf>
    <xf numFmtId="0" fontId="6" fillId="4" borderId="3" xfId="0" applyFont="1" applyFill="1" applyBorder="1" applyAlignment="1">
      <alignment horizontal="center" vertical="center"/>
    </xf>
    <xf numFmtId="0" fontId="6" fillId="4" borderId="8" xfId="0" applyFont="1" applyFill="1" applyBorder="1" applyAlignment="1">
      <alignment horizontal="center" vertical="center"/>
    </xf>
    <xf numFmtId="0" fontId="6" fillId="4" borderId="15" xfId="0" applyFont="1" applyFill="1" applyBorder="1" applyAlignment="1">
      <alignment horizontal="center" vertical="center"/>
    </xf>
  </cellXfs>
  <cellStyles count="4">
    <cellStyle name="Hyperlink" xfId="1" builtinId="8"/>
    <cellStyle name="Neutral" xfId="3" builtinId="28"/>
    <cellStyle name="Normal" xfId="0" builtinId="0"/>
    <cellStyle name="Normal_FPCalculationForm" xfId="2" xr:uid="{00000000-0005-0000-0000-000002000000}"/>
  </cellStyles>
  <dxfs count="27">
    <dxf>
      <font>
        <color rgb="FF9C0006"/>
      </font>
      <fill>
        <patternFill>
          <bgColor rgb="FFFFC7CE"/>
        </patternFill>
      </fill>
    </dxf>
    <dxf>
      <font>
        <b val="0"/>
        <i val="0"/>
        <strike val="0"/>
        <condense val="0"/>
        <extend val="0"/>
        <outline val="0"/>
        <shadow val="0"/>
        <u val="none"/>
        <vertAlign val="baseline"/>
        <sz val="11"/>
        <color auto="1"/>
        <name val="Calibri"/>
        <family val="2"/>
        <scheme val="minor"/>
      </font>
      <fill>
        <patternFill patternType="solid">
          <fgColor indexed="64"/>
          <bgColor theme="0"/>
        </patternFill>
      </fill>
      <border diagonalUp="0" diagonalDown="0">
        <left/>
        <right/>
        <top/>
        <bottom style="thin">
          <color indexed="64"/>
        </bottom>
        <vertical/>
        <horizontal/>
      </border>
    </dxf>
    <dxf>
      <border diagonalUp="0" diagonalDown="0">
        <left style="medium">
          <color indexed="64"/>
        </left>
        <right style="thin">
          <color indexed="64"/>
        </right>
        <top style="medium">
          <color rgb="FF000000"/>
        </top>
        <bottom style="thin">
          <color rgb="FF000000"/>
        </bottom>
      </border>
    </dxf>
    <dxf>
      <font>
        <b val="0"/>
        <i val="0"/>
        <strike val="0"/>
        <condense val="0"/>
        <extend val="0"/>
        <outline val="0"/>
        <shadow val="0"/>
        <u val="none"/>
        <vertAlign val="baseline"/>
        <sz val="11"/>
        <color auto="1"/>
        <name val="Calibri"/>
        <family val="2"/>
        <scheme val="none"/>
      </font>
      <fill>
        <patternFill patternType="solid">
          <fgColor rgb="FF000000"/>
          <bgColor rgb="FFFFFFFF"/>
        </patternFill>
      </fill>
    </dxf>
    <dxf>
      <border outline="0">
        <bottom style="medium">
          <color rgb="FF000000"/>
        </bottom>
      </border>
    </dxf>
    <dxf>
      <font>
        <b/>
        <i val="0"/>
        <strike val="0"/>
        <condense val="0"/>
        <extend val="0"/>
        <outline val="0"/>
        <shadow val="0"/>
        <u val="none"/>
        <vertAlign val="baseline"/>
        <sz val="11"/>
        <color auto="1"/>
        <name val="Calibri"/>
        <family val="2"/>
        <scheme val="minor"/>
      </font>
      <fill>
        <patternFill patternType="solid">
          <fgColor indexed="64"/>
          <bgColor theme="0"/>
        </patternFill>
      </fill>
    </dxf>
    <dxf>
      <font>
        <b val="0"/>
        <i val="0"/>
        <strike val="0"/>
        <condense val="0"/>
        <extend val="0"/>
        <outline val="0"/>
        <shadow val="0"/>
        <u val="none"/>
        <vertAlign val="baseline"/>
        <sz val="11"/>
        <color auto="1"/>
        <name val="Calibri"/>
        <family val="2"/>
        <scheme val="minor"/>
      </font>
      <fill>
        <patternFill patternType="solid">
          <fgColor indexed="64"/>
          <bgColor theme="0"/>
        </patternFill>
      </fill>
      <border diagonalUp="0" diagonalDown="0">
        <left style="thin">
          <color indexed="64"/>
        </left>
        <right style="thin">
          <color indexed="64"/>
        </right>
        <top style="thin">
          <color indexed="64"/>
        </top>
        <bottom/>
        <vertical/>
        <horizontal/>
      </border>
    </dxf>
    <dxf>
      <border outline="0">
        <top style="medium">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dxf>
    <dxf>
      <font>
        <b/>
        <i val="0"/>
        <strike val="0"/>
        <condense val="0"/>
        <extend val="0"/>
        <outline val="0"/>
        <shadow val="0"/>
        <u val="none"/>
        <vertAlign val="baseline"/>
        <sz val="11"/>
        <color auto="1"/>
        <name val="Calibri"/>
        <family val="2"/>
        <scheme val="minor"/>
      </font>
      <fill>
        <patternFill patternType="solid">
          <fgColor indexed="64"/>
          <bgColor theme="0"/>
        </patternFill>
      </fill>
    </dxf>
    <dxf>
      <font>
        <b val="0"/>
        <i val="0"/>
        <strike val="0"/>
        <condense val="0"/>
        <extend val="0"/>
        <outline val="0"/>
        <shadow val="0"/>
        <u val="none"/>
        <vertAlign val="baseline"/>
        <sz val="11"/>
        <color auto="1"/>
        <name val="Calibri"/>
        <family val="2"/>
        <scheme val="minor"/>
      </font>
      <fill>
        <patternFill patternType="solid">
          <fgColor indexed="64"/>
          <bgColor theme="0"/>
        </patternFill>
      </fill>
      <border diagonalUp="0" diagonalDown="0">
        <left style="thin">
          <color indexed="64"/>
        </left>
        <right/>
        <top/>
        <bottom style="thin">
          <color indexed="64"/>
        </bottom>
        <vertical/>
        <horizontal/>
      </border>
    </dxf>
    <dxf>
      <border outline="0">
        <top style="medium">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dxf>
    <dxf>
      <border outline="0">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0"/>
        </patternFill>
      </fill>
    </dxf>
    <dxf>
      <font>
        <b val="0"/>
        <i val="0"/>
        <strike val="0"/>
        <condense val="0"/>
        <extend val="0"/>
        <outline val="0"/>
        <shadow val="0"/>
        <u val="none"/>
        <vertAlign val="baseline"/>
        <sz val="11"/>
        <color auto="1"/>
        <name val="Calibri"/>
        <family val="2"/>
        <scheme val="minor"/>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border outline="0">
        <top style="medium">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dxf>
    <dxf>
      <border outline="0">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0"/>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lor rgb="FFC09200"/>
      </font>
      <fill>
        <patternFill>
          <bgColor rgb="FFFFEBAB"/>
        </patternFill>
      </fill>
    </dxf>
    <dxf>
      <font>
        <condense val="0"/>
        <extend val="0"/>
        <color rgb="FF9C0006"/>
      </font>
      <fill>
        <patternFill>
          <bgColor rgb="FFFFC7CE"/>
        </patternFill>
      </fill>
    </dxf>
    <dxf>
      <font>
        <condense val="0"/>
        <extend val="0"/>
        <color rgb="FF006100"/>
      </font>
      <fill>
        <patternFill>
          <bgColor rgb="FFC6EFCE"/>
        </patternFill>
      </fill>
    </dxf>
  </dxfs>
  <tableStyles count="0" defaultTableStyle="TableStyleMedium9" defaultPivotStyle="PivotStyleLight16"/>
  <colors>
    <mruColors>
      <color rgb="FFC09200"/>
      <color rgb="FFFFEBAB"/>
      <color rgb="FFDAA600"/>
      <color rgb="FFFFE38B"/>
      <color rgb="FFFFD653"/>
      <color rgb="FFFF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06/relationships/vbaProject" Target="vbaProject.bin"/><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76473</xdr:colOff>
      <xdr:row>54</xdr:row>
      <xdr:rowOff>29084</xdr:rowOff>
    </xdr:from>
    <xdr:to>
      <xdr:col>10</xdr:col>
      <xdr:colOff>125497</xdr:colOff>
      <xdr:row>86</xdr:row>
      <xdr:rowOff>5</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714234" y="12279062"/>
          <a:ext cx="6845733" cy="5800635"/>
        </a:xfrm>
        <a:prstGeom prst="rect">
          <a:avLst/>
        </a:prstGeom>
      </xdr:spPr>
    </xdr:pic>
    <xdr:clientData/>
  </xdr:twoCellAnchor>
  <xdr:twoCellAnchor editAs="oneCell">
    <xdr:from>
      <xdr:col>8</xdr:col>
      <xdr:colOff>6350</xdr:colOff>
      <xdr:row>1</xdr:row>
      <xdr:rowOff>125242</xdr:rowOff>
    </xdr:from>
    <xdr:to>
      <xdr:col>10</xdr:col>
      <xdr:colOff>181846</xdr:colOff>
      <xdr:row>4</xdr:row>
      <xdr:rowOff>171450</xdr:rowOff>
    </xdr:to>
    <xdr:pic>
      <xdr:nvPicPr>
        <xdr:cNvPr id="5" name="Picture 4">
          <a:extLst>
            <a:ext uri="{FF2B5EF4-FFF2-40B4-BE49-F238E27FC236}">
              <a16:creationId xmlns:a16="http://schemas.microsoft.com/office/drawing/2014/main" id="{0EAF039A-B343-7B2E-03A9-53FCB0BA27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664200" y="315742"/>
          <a:ext cx="1947146" cy="789158"/>
        </a:xfrm>
        <a:prstGeom prst="rect">
          <a:avLst/>
        </a:prstGeom>
      </xdr:spPr>
    </xdr:pic>
    <xdr:clientData/>
  </xdr:twoCellAnchor>
  <xdr:twoCellAnchor editAs="oneCell">
    <xdr:from>
      <xdr:col>2</xdr:col>
      <xdr:colOff>34926</xdr:colOff>
      <xdr:row>6</xdr:row>
      <xdr:rowOff>460374</xdr:rowOff>
    </xdr:from>
    <xdr:to>
      <xdr:col>2</xdr:col>
      <xdr:colOff>707312</xdr:colOff>
      <xdr:row>7</xdr:row>
      <xdr:rowOff>9725</xdr:rowOff>
    </xdr:to>
    <xdr:pic>
      <xdr:nvPicPr>
        <xdr:cNvPr id="3" name="Picture 2">
          <a:extLst>
            <a:ext uri="{FF2B5EF4-FFF2-40B4-BE49-F238E27FC236}">
              <a16:creationId xmlns:a16="http://schemas.microsoft.com/office/drawing/2014/main" id="{7F0F1292-A124-F875-1BCE-AE5A1C461B84}"/>
            </a:ext>
          </a:extLst>
        </xdr:cNvPr>
        <xdr:cNvPicPr>
          <a:picLocks noChangeAspect="1"/>
        </xdr:cNvPicPr>
      </xdr:nvPicPr>
      <xdr:blipFill>
        <a:blip xmlns:r="http://schemas.openxmlformats.org/officeDocument/2006/relationships" r:embed="rId3"/>
        <a:stretch>
          <a:fillRect/>
        </a:stretch>
      </xdr:blipFill>
      <xdr:spPr>
        <a:xfrm>
          <a:off x="863601" y="1755774"/>
          <a:ext cx="672386" cy="397076"/>
        </a:xfrm>
        <a:prstGeom prst="rect">
          <a:avLst/>
        </a:prstGeom>
        <a:ln>
          <a:solidFill>
            <a:schemeClr val="tx1"/>
          </a:solidFill>
        </a:ln>
      </xdr:spPr>
    </xdr:pic>
    <xdr:clientData/>
  </xdr:twoCellAnchor>
  <xdr:twoCellAnchor editAs="oneCell">
    <xdr:from>
      <xdr:col>2</xdr:col>
      <xdr:colOff>951384</xdr:colOff>
      <xdr:row>6</xdr:row>
      <xdr:rowOff>455706</xdr:rowOff>
    </xdr:from>
    <xdr:to>
      <xdr:col>2</xdr:col>
      <xdr:colOff>1608969</xdr:colOff>
      <xdr:row>7</xdr:row>
      <xdr:rowOff>11579</xdr:rowOff>
    </xdr:to>
    <xdr:pic>
      <xdr:nvPicPr>
        <xdr:cNvPr id="6" name="Picture 5">
          <a:extLst>
            <a:ext uri="{FF2B5EF4-FFF2-40B4-BE49-F238E27FC236}">
              <a16:creationId xmlns:a16="http://schemas.microsoft.com/office/drawing/2014/main" id="{509DAF8A-33DA-515B-7D96-209F14957E36}"/>
            </a:ext>
          </a:extLst>
        </xdr:cNvPr>
        <xdr:cNvPicPr>
          <a:picLocks noChangeAspect="1"/>
        </xdr:cNvPicPr>
      </xdr:nvPicPr>
      <xdr:blipFill>
        <a:blip xmlns:r="http://schemas.openxmlformats.org/officeDocument/2006/relationships" r:embed="rId4"/>
        <a:stretch>
          <a:fillRect/>
        </a:stretch>
      </xdr:blipFill>
      <xdr:spPr>
        <a:xfrm>
          <a:off x="1780059" y="1751106"/>
          <a:ext cx="657585" cy="403598"/>
        </a:xfrm>
        <a:prstGeom prst="rect">
          <a:avLst/>
        </a:prstGeom>
        <a:ln>
          <a:solidFill>
            <a:sysClr val="windowText" lastClr="000000"/>
          </a:solidFill>
        </a:ln>
      </xdr:spPr>
    </xdr:pic>
    <xdr:clientData/>
  </xdr:twoCellAnchor>
  <xdr:twoCellAnchor editAs="oneCell">
    <xdr:from>
      <xdr:col>2</xdr:col>
      <xdr:colOff>1854199</xdr:colOff>
      <xdr:row>6</xdr:row>
      <xdr:rowOff>457199</xdr:rowOff>
    </xdr:from>
    <xdr:to>
      <xdr:col>3</xdr:col>
      <xdr:colOff>331804</xdr:colOff>
      <xdr:row>7</xdr:row>
      <xdr:rowOff>8830</xdr:rowOff>
    </xdr:to>
    <xdr:pic>
      <xdr:nvPicPr>
        <xdr:cNvPr id="8" name="Picture 7">
          <a:extLst>
            <a:ext uri="{FF2B5EF4-FFF2-40B4-BE49-F238E27FC236}">
              <a16:creationId xmlns:a16="http://schemas.microsoft.com/office/drawing/2014/main" id="{4F6D9DD4-299C-8023-28AD-3D3A0746A4CB}"/>
            </a:ext>
          </a:extLst>
        </xdr:cNvPr>
        <xdr:cNvPicPr>
          <a:picLocks noChangeAspect="1"/>
        </xdr:cNvPicPr>
      </xdr:nvPicPr>
      <xdr:blipFill>
        <a:blip xmlns:r="http://schemas.openxmlformats.org/officeDocument/2006/relationships" r:embed="rId5"/>
        <a:stretch>
          <a:fillRect/>
        </a:stretch>
      </xdr:blipFill>
      <xdr:spPr>
        <a:xfrm>
          <a:off x="2684072" y="1749063"/>
          <a:ext cx="659229" cy="398614"/>
        </a:xfrm>
        <a:prstGeom prst="rect">
          <a:avLst/>
        </a:prstGeom>
        <a:ln>
          <a:solidFill>
            <a:sysClr val="windowText" lastClr="000000"/>
          </a:solid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28677</xdr:colOff>
      <xdr:row>1</xdr:row>
      <xdr:rowOff>123825</xdr:rowOff>
    </xdr:from>
    <xdr:to>
      <xdr:col>10</xdr:col>
      <xdr:colOff>63500</xdr:colOff>
      <xdr:row>4</xdr:row>
      <xdr:rowOff>126066</xdr:rowOff>
    </xdr:to>
    <xdr:pic>
      <xdr:nvPicPr>
        <xdr:cNvPr id="2" name="Picture 1">
          <a:extLst>
            <a:ext uri="{FF2B5EF4-FFF2-40B4-BE49-F238E27FC236}">
              <a16:creationId xmlns:a16="http://schemas.microsoft.com/office/drawing/2014/main" id="{1E62A7A6-A7DA-4706-81F1-E2536389F2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15077" y="314325"/>
          <a:ext cx="1952523" cy="79916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914400</xdr:colOff>
          <xdr:row>86</xdr:row>
          <xdr:rowOff>114300</xdr:rowOff>
        </xdr:from>
        <xdr:to>
          <xdr:col>3</xdr:col>
          <xdr:colOff>685800</xdr:colOff>
          <xdr:row>86</xdr:row>
          <xdr:rowOff>565150</xdr:rowOff>
        </xdr:to>
        <xdr:sp macro="" textlink="">
          <xdr:nvSpPr>
            <xdr:cNvPr id="2053" name="Button 5" hidden="1">
              <a:extLst>
                <a:ext uri="{63B3BB69-23CF-44E3-9099-C40C66FF867C}">
                  <a14:compatExt spid="_x0000_s2053"/>
                </a:ext>
                <a:ext uri="{FF2B5EF4-FFF2-40B4-BE49-F238E27FC236}">
                  <a16:creationId xmlns:a16="http://schemas.microsoft.com/office/drawing/2014/main" id="{00000000-0008-0000-0200-00000508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GB" sz="1200" b="1" i="0" u="none" strike="noStrike" baseline="0">
                  <a:solidFill>
                    <a:srgbClr val="000000"/>
                  </a:solidFill>
                  <a:latin typeface="Calibri"/>
                  <a:ea typeface="Calibri"/>
                  <a:cs typeface="Calibri"/>
                </a:rPr>
                <a:t>Transfer record to database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9</xdr:row>
          <xdr:rowOff>88900</xdr:rowOff>
        </xdr:from>
        <xdr:to>
          <xdr:col>5</xdr:col>
          <xdr:colOff>247650</xdr:colOff>
          <xdr:row>13</xdr:row>
          <xdr:rowOff>57150</xdr:rowOff>
        </xdr:to>
        <xdr:sp macro="" textlink="">
          <xdr:nvSpPr>
            <xdr:cNvPr id="2054" name="Button 6" hidden="1">
              <a:extLst>
                <a:ext uri="{63B3BB69-23CF-44E3-9099-C40C66FF867C}">
                  <a14:compatExt spid="_x0000_s2054"/>
                </a:ext>
                <a:ext uri="{FF2B5EF4-FFF2-40B4-BE49-F238E27FC236}">
                  <a16:creationId xmlns:a16="http://schemas.microsoft.com/office/drawing/2014/main" id="{00000000-0008-0000-0200-000006080000}"/>
                </a:ext>
              </a:extLst>
            </xdr:cNvPr>
            <xdr:cNvSpPr/>
          </xdr:nvSpPr>
          <xdr:spPr bwMode="auto">
            <a:xfrm>
              <a:off x="0" y="0"/>
              <a:ext cx="0" cy="0"/>
            </a:xfrm>
            <a:prstGeom prst="rect">
              <a:avLst/>
            </a:prstGeom>
            <a:noFill/>
            <a:ln w="9525">
              <a:miter lim="800000"/>
              <a:headEnd/>
              <a:tailEnd/>
            </a:ln>
          </xdr:spPr>
          <xdr:txBody>
            <a:bodyPr vertOverflow="clip" wrap="square" lIns="45720" tIns="45720" rIns="45720" bIns="45720" anchor="ctr" upright="1"/>
            <a:lstStyle/>
            <a:p>
              <a:pPr algn="ctr" rtl="0">
                <a:defRPr sz="1000"/>
              </a:pPr>
              <a:r>
                <a:rPr lang="en-GB" sz="1400" b="1" i="0" u="none" strike="noStrike" baseline="0">
                  <a:solidFill>
                    <a:srgbClr val="000000"/>
                  </a:solidFill>
                  <a:latin typeface="Calibri"/>
                  <a:ea typeface="Calibri"/>
                  <a:cs typeface="Calibri"/>
                </a:rPr>
                <a:t>Clear</a:t>
              </a:r>
            </a:p>
            <a:p>
              <a:pPr algn="ctr" rtl="0">
                <a:defRPr sz="1000"/>
              </a:pPr>
              <a:r>
                <a:rPr lang="en-GB" sz="1400" b="1" i="0" u="none" strike="noStrike" baseline="0">
                  <a:solidFill>
                    <a:srgbClr val="000000"/>
                  </a:solidFill>
                  <a:latin typeface="Calibri"/>
                  <a:ea typeface="Calibri"/>
                  <a:cs typeface="Calibri"/>
                </a:rPr>
                <a:t>Form</a:t>
              </a:r>
            </a:p>
          </xdr:txBody>
        </xdr:sp>
        <xdr:clientData fPrintsWithSheet="0"/>
      </xdr:twoCellAnchor>
    </mc:Choice>
    <mc:Fallback/>
  </mc:AlternateContent>
  <xdr:twoCellAnchor editAs="oneCell">
    <xdr:from>
      <xdr:col>4</xdr:col>
      <xdr:colOff>419100</xdr:colOff>
      <xdr:row>2</xdr:row>
      <xdr:rowOff>57150</xdr:rowOff>
    </xdr:from>
    <xdr:to>
      <xdr:col>5</xdr:col>
      <xdr:colOff>380286</xdr:colOff>
      <xdr:row>4</xdr:row>
      <xdr:rowOff>63701</xdr:rowOff>
    </xdr:to>
    <xdr:pic>
      <xdr:nvPicPr>
        <xdr:cNvPr id="2" name="Picture 1">
          <a:extLst>
            <a:ext uri="{FF2B5EF4-FFF2-40B4-BE49-F238E27FC236}">
              <a16:creationId xmlns:a16="http://schemas.microsoft.com/office/drawing/2014/main" id="{CAD3F34B-3F99-4063-9E25-CF176E223E74}"/>
            </a:ext>
          </a:extLst>
        </xdr:cNvPr>
        <xdr:cNvPicPr>
          <a:picLocks noChangeAspect="1"/>
        </xdr:cNvPicPr>
      </xdr:nvPicPr>
      <xdr:blipFill>
        <a:blip xmlns:r="http://schemas.openxmlformats.org/officeDocument/2006/relationships" r:embed="rId1"/>
        <a:stretch>
          <a:fillRect/>
        </a:stretch>
      </xdr:blipFill>
      <xdr:spPr>
        <a:xfrm>
          <a:off x="6553200" y="428625"/>
          <a:ext cx="675561" cy="390726"/>
        </a:xfrm>
        <a:prstGeom prst="rect">
          <a:avLst/>
        </a:prstGeom>
        <a:ln>
          <a:solidFill>
            <a:schemeClr val="tx1"/>
          </a:solidFill>
        </a:ln>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914400</xdr:colOff>
          <xdr:row>51</xdr:row>
          <xdr:rowOff>114300</xdr:rowOff>
        </xdr:from>
        <xdr:to>
          <xdr:col>3</xdr:col>
          <xdr:colOff>685800</xdr:colOff>
          <xdr:row>51</xdr:row>
          <xdr:rowOff>565150</xdr:rowOff>
        </xdr:to>
        <xdr:sp macro="" textlink="">
          <xdr:nvSpPr>
            <xdr:cNvPr id="30721" name="Button 1" hidden="1">
              <a:extLst>
                <a:ext uri="{63B3BB69-23CF-44E3-9099-C40C66FF867C}">
                  <a14:compatExt spid="_x0000_s30721"/>
                </a:ext>
                <a:ext uri="{FF2B5EF4-FFF2-40B4-BE49-F238E27FC236}">
                  <a16:creationId xmlns:a16="http://schemas.microsoft.com/office/drawing/2014/main" id="{00000000-0008-0000-0300-00000178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GB" sz="1200" b="1" i="0" u="none" strike="noStrike" baseline="0">
                  <a:solidFill>
                    <a:srgbClr val="000000"/>
                  </a:solidFill>
                  <a:latin typeface="Calibri"/>
                  <a:ea typeface="Calibri"/>
                  <a:cs typeface="Calibri"/>
                </a:rPr>
                <a:t>Transfer record to database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9</xdr:row>
          <xdr:rowOff>88900</xdr:rowOff>
        </xdr:from>
        <xdr:to>
          <xdr:col>5</xdr:col>
          <xdr:colOff>247650</xdr:colOff>
          <xdr:row>13</xdr:row>
          <xdr:rowOff>57150</xdr:rowOff>
        </xdr:to>
        <xdr:sp macro="" textlink="">
          <xdr:nvSpPr>
            <xdr:cNvPr id="30722" name="Button 2" hidden="1">
              <a:extLst>
                <a:ext uri="{63B3BB69-23CF-44E3-9099-C40C66FF867C}">
                  <a14:compatExt spid="_x0000_s30722"/>
                </a:ext>
                <a:ext uri="{FF2B5EF4-FFF2-40B4-BE49-F238E27FC236}">
                  <a16:creationId xmlns:a16="http://schemas.microsoft.com/office/drawing/2014/main" id="{00000000-0008-0000-0300-000002780000}"/>
                </a:ext>
              </a:extLst>
            </xdr:cNvPr>
            <xdr:cNvSpPr/>
          </xdr:nvSpPr>
          <xdr:spPr bwMode="auto">
            <a:xfrm>
              <a:off x="0" y="0"/>
              <a:ext cx="0" cy="0"/>
            </a:xfrm>
            <a:prstGeom prst="rect">
              <a:avLst/>
            </a:prstGeom>
            <a:noFill/>
            <a:ln w="9525">
              <a:miter lim="800000"/>
              <a:headEnd/>
              <a:tailEnd/>
            </a:ln>
          </xdr:spPr>
          <xdr:txBody>
            <a:bodyPr vertOverflow="clip" wrap="square" lIns="45720" tIns="45720" rIns="45720" bIns="45720" anchor="ctr" upright="1"/>
            <a:lstStyle/>
            <a:p>
              <a:pPr algn="ctr" rtl="0">
                <a:defRPr sz="1000"/>
              </a:pPr>
              <a:r>
                <a:rPr lang="en-GB" sz="1400" b="1" i="0" u="none" strike="noStrike" baseline="0">
                  <a:solidFill>
                    <a:srgbClr val="000000"/>
                  </a:solidFill>
                  <a:latin typeface="Calibri"/>
                  <a:ea typeface="Calibri"/>
                  <a:cs typeface="Calibri"/>
                </a:rPr>
                <a:t>Clear</a:t>
              </a:r>
            </a:p>
            <a:p>
              <a:pPr algn="ctr" rtl="0">
                <a:defRPr sz="1000"/>
              </a:pPr>
              <a:r>
                <a:rPr lang="en-GB" sz="1400" b="1" i="0" u="none" strike="noStrike" baseline="0">
                  <a:solidFill>
                    <a:srgbClr val="000000"/>
                  </a:solidFill>
                  <a:latin typeface="Calibri"/>
                  <a:ea typeface="Calibri"/>
                  <a:cs typeface="Calibri"/>
                </a:rPr>
                <a:t>Form</a:t>
              </a:r>
            </a:p>
          </xdr:txBody>
        </xdr:sp>
        <xdr:clientData fPrintsWithSheet="0"/>
      </xdr:twoCellAnchor>
    </mc:Choice>
    <mc:Fallback/>
  </mc:AlternateContent>
  <xdr:twoCellAnchor editAs="oneCell">
    <xdr:from>
      <xdr:col>4</xdr:col>
      <xdr:colOff>447675</xdr:colOff>
      <xdr:row>2</xdr:row>
      <xdr:rowOff>47625</xdr:rowOff>
    </xdr:from>
    <xdr:to>
      <xdr:col>5</xdr:col>
      <xdr:colOff>392130</xdr:colOff>
      <xdr:row>4</xdr:row>
      <xdr:rowOff>69156</xdr:rowOff>
    </xdr:to>
    <xdr:pic>
      <xdr:nvPicPr>
        <xdr:cNvPr id="2" name="Picture 1">
          <a:extLst>
            <a:ext uri="{FF2B5EF4-FFF2-40B4-BE49-F238E27FC236}">
              <a16:creationId xmlns:a16="http://schemas.microsoft.com/office/drawing/2014/main" id="{61B8F480-4097-40FA-B635-DB3D00C1370C}"/>
            </a:ext>
          </a:extLst>
        </xdr:cNvPr>
        <xdr:cNvPicPr>
          <a:picLocks noChangeAspect="1"/>
        </xdr:cNvPicPr>
      </xdr:nvPicPr>
      <xdr:blipFill>
        <a:blip xmlns:r="http://schemas.openxmlformats.org/officeDocument/2006/relationships" r:embed="rId1"/>
        <a:stretch>
          <a:fillRect/>
        </a:stretch>
      </xdr:blipFill>
      <xdr:spPr>
        <a:xfrm>
          <a:off x="6581775" y="419100"/>
          <a:ext cx="658830" cy="402531"/>
        </a:xfrm>
        <a:prstGeom prst="rect">
          <a:avLst/>
        </a:prstGeom>
        <a:ln>
          <a:solidFill>
            <a:sysClr val="windowText" lastClr="000000"/>
          </a:solidFill>
        </a:ln>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914400</xdr:colOff>
          <xdr:row>88</xdr:row>
          <xdr:rowOff>114300</xdr:rowOff>
        </xdr:from>
        <xdr:to>
          <xdr:col>3</xdr:col>
          <xdr:colOff>685800</xdr:colOff>
          <xdr:row>88</xdr:row>
          <xdr:rowOff>565150</xdr:rowOff>
        </xdr:to>
        <xdr:sp macro="" textlink="">
          <xdr:nvSpPr>
            <xdr:cNvPr id="9217" name="Button 1" hidden="1">
              <a:extLst>
                <a:ext uri="{63B3BB69-23CF-44E3-9099-C40C66FF867C}">
                  <a14:compatExt spid="_x0000_s9217"/>
                </a:ext>
                <a:ext uri="{FF2B5EF4-FFF2-40B4-BE49-F238E27FC236}">
                  <a16:creationId xmlns:a16="http://schemas.microsoft.com/office/drawing/2014/main" id="{00000000-0008-0000-0400-00000124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GB" sz="1200" b="1" i="0" u="none" strike="noStrike" baseline="0">
                  <a:solidFill>
                    <a:srgbClr val="000000"/>
                  </a:solidFill>
                  <a:latin typeface="Calibri"/>
                  <a:ea typeface="Calibri"/>
                  <a:cs typeface="Calibri"/>
                </a:rPr>
                <a:t>Transfer record to database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9</xdr:row>
          <xdr:rowOff>88900</xdr:rowOff>
        </xdr:from>
        <xdr:to>
          <xdr:col>5</xdr:col>
          <xdr:colOff>247650</xdr:colOff>
          <xdr:row>13</xdr:row>
          <xdr:rowOff>57150</xdr:rowOff>
        </xdr:to>
        <xdr:sp macro="" textlink="">
          <xdr:nvSpPr>
            <xdr:cNvPr id="9218" name="Button 2" hidden="1">
              <a:extLst>
                <a:ext uri="{63B3BB69-23CF-44E3-9099-C40C66FF867C}">
                  <a14:compatExt spid="_x0000_s9218"/>
                </a:ext>
                <a:ext uri="{FF2B5EF4-FFF2-40B4-BE49-F238E27FC236}">
                  <a16:creationId xmlns:a16="http://schemas.microsoft.com/office/drawing/2014/main" id="{00000000-0008-0000-0400-000002240000}"/>
                </a:ext>
              </a:extLst>
            </xdr:cNvPr>
            <xdr:cNvSpPr/>
          </xdr:nvSpPr>
          <xdr:spPr bwMode="auto">
            <a:xfrm>
              <a:off x="0" y="0"/>
              <a:ext cx="0" cy="0"/>
            </a:xfrm>
            <a:prstGeom prst="rect">
              <a:avLst/>
            </a:prstGeom>
            <a:noFill/>
            <a:ln w="9525">
              <a:miter lim="800000"/>
              <a:headEnd/>
              <a:tailEnd/>
            </a:ln>
          </xdr:spPr>
          <xdr:txBody>
            <a:bodyPr vertOverflow="clip" wrap="square" lIns="45720" tIns="45720" rIns="45720" bIns="45720" anchor="ctr" upright="1"/>
            <a:lstStyle/>
            <a:p>
              <a:pPr algn="ctr" rtl="0">
                <a:defRPr sz="1000"/>
              </a:pPr>
              <a:r>
                <a:rPr lang="en-GB" sz="1400" b="1" i="0" u="none" strike="noStrike" baseline="0">
                  <a:solidFill>
                    <a:srgbClr val="000000"/>
                  </a:solidFill>
                  <a:latin typeface="Calibri"/>
                  <a:ea typeface="Calibri"/>
                  <a:cs typeface="Calibri"/>
                </a:rPr>
                <a:t>Clear</a:t>
              </a:r>
            </a:p>
            <a:p>
              <a:pPr algn="ctr" rtl="0">
                <a:defRPr sz="1000"/>
              </a:pPr>
              <a:r>
                <a:rPr lang="en-GB" sz="1400" b="1" i="0" u="none" strike="noStrike" baseline="0">
                  <a:solidFill>
                    <a:srgbClr val="000000"/>
                  </a:solidFill>
                  <a:latin typeface="Calibri"/>
                  <a:ea typeface="Calibri"/>
                  <a:cs typeface="Calibri"/>
                </a:rPr>
                <a:t>Form</a:t>
              </a:r>
            </a:p>
          </xdr:txBody>
        </xdr:sp>
        <xdr:clientData fPrintsWithSheet="0"/>
      </xdr:twoCellAnchor>
    </mc:Choice>
    <mc:Fallback/>
  </mc:AlternateContent>
  <xdr:twoCellAnchor editAs="oneCell">
    <xdr:from>
      <xdr:col>4</xdr:col>
      <xdr:colOff>444500</xdr:colOff>
      <xdr:row>2</xdr:row>
      <xdr:rowOff>47625</xdr:rowOff>
    </xdr:from>
    <xdr:to>
      <xdr:col>5</xdr:col>
      <xdr:colOff>390885</xdr:colOff>
      <xdr:row>4</xdr:row>
      <xdr:rowOff>67048</xdr:rowOff>
    </xdr:to>
    <xdr:pic>
      <xdr:nvPicPr>
        <xdr:cNvPr id="2" name="Picture 1">
          <a:extLst>
            <a:ext uri="{FF2B5EF4-FFF2-40B4-BE49-F238E27FC236}">
              <a16:creationId xmlns:a16="http://schemas.microsoft.com/office/drawing/2014/main" id="{CD2A1712-F186-41F0-BD8F-F29A7BC349CD}"/>
            </a:ext>
          </a:extLst>
        </xdr:cNvPr>
        <xdr:cNvPicPr>
          <a:picLocks noChangeAspect="1"/>
        </xdr:cNvPicPr>
      </xdr:nvPicPr>
      <xdr:blipFill>
        <a:blip xmlns:r="http://schemas.openxmlformats.org/officeDocument/2006/relationships" r:embed="rId1"/>
        <a:stretch>
          <a:fillRect/>
        </a:stretch>
      </xdr:blipFill>
      <xdr:spPr>
        <a:xfrm>
          <a:off x="6578600" y="419100"/>
          <a:ext cx="657585" cy="397248"/>
        </a:xfrm>
        <a:prstGeom prst="rect">
          <a:avLst/>
        </a:prstGeom>
        <a:ln>
          <a:solidFill>
            <a:sysClr val="windowText" lastClr="000000"/>
          </a:solid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1438275</xdr:colOff>
      <xdr:row>3</xdr:row>
      <xdr:rowOff>57150</xdr:rowOff>
    </xdr:from>
    <xdr:to>
      <xdr:col>4</xdr:col>
      <xdr:colOff>475536</xdr:colOff>
      <xdr:row>5</xdr:row>
      <xdr:rowOff>66876</xdr:rowOff>
    </xdr:to>
    <xdr:pic>
      <xdr:nvPicPr>
        <xdr:cNvPr id="2" name="Picture 1">
          <a:extLst>
            <a:ext uri="{FF2B5EF4-FFF2-40B4-BE49-F238E27FC236}">
              <a16:creationId xmlns:a16="http://schemas.microsoft.com/office/drawing/2014/main" id="{76CB67F3-E2CC-446D-8731-23AFC5A7382E}"/>
            </a:ext>
          </a:extLst>
        </xdr:cNvPr>
        <xdr:cNvPicPr>
          <a:picLocks noChangeAspect="1"/>
        </xdr:cNvPicPr>
      </xdr:nvPicPr>
      <xdr:blipFill>
        <a:blip xmlns:r="http://schemas.openxmlformats.org/officeDocument/2006/relationships" r:embed="rId1"/>
        <a:stretch>
          <a:fillRect/>
        </a:stretch>
      </xdr:blipFill>
      <xdr:spPr>
        <a:xfrm>
          <a:off x="8001000" y="609600"/>
          <a:ext cx="675561" cy="390726"/>
        </a:xfrm>
        <a:prstGeom prst="rect">
          <a:avLst/>
        </a:prstGeom>
        <a:ln>
          <a:solidFill>
            <a:schemeClr val="tx1"/>
          </a:solid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1457325</xdr:colOff>
      <xdr:row>3</xdr:row>
      <xdr:rowOff>53975</xdr:rowOff>
    </xdr:from>
    <xdr:to>
      <xdr:col>4</xdr:col>
      <xdr:colOff>477855</xdr:colOff>
      <xdr:row>5</xdr:row>
      <xdr:rowOff>78681</xdr:rowOff>
    </xdr:to>
    <xdr:pic>
      <xdr:nvPicPr>
        <xdr:cNvPr id="2" name="Picture 1">
          <a:extLst>
            <a:ext uri="{FF2B5EF4-FFF2-40B4-BE49-F238E27FC236}">
              <a16:creationId xmlns:a16="http://schemas.microsoft.com/office/drawing/2014/main" id="{366D0218-3D33-49E2-8A0C-9A69225380A5}"/>
            </a:ext>
          </a:extLst>
        </xdr:cNvPr>
        <xdr:cNvPicPr>
          <a:picLocks noChangeAspect="1"/>
        </xdr:cNvPicPr>
      </xdr:nvPicPr>
      <xdr:blipFill>
        <a:blip xmlns:r="http://schemas.openxmlformats.org/officeDocument/2006/relationships" r:embed="rId1"/>
        <a:stretch>
          <a:fillRect/>
        </a:stretch>
      </xdr:blipFill>
      <xdr:spPr>
        <a:xfrm>
          <a:off x="8020050" y="606425"/>
          <a:ext cx="658830" cy="405706"/>
        </a:xfrm>
        <a:prstGeom prst="rect">
          <a:avLst/>
        </a:prstGeom>
        <a:ln>
          <a:solidFill>
            <a:sysClr val="windowText" lastClr="000000"/>
          </a:solid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1457325</xdr:colOff>
      <xdr:row>3</xdr:row>
      <xdr:rowOff>53975</xdr:rowOff>
    </xdr:from>
    <xdr:to>
      <xdr:col>4</xdr:col>
      <xdr:colOff>476610</xdr:colOff>
      <xdr:row>5</xdr:row>
      <xdr:rowOff>73398</xdr:rowOff>
    </xdr:to>
    <xdr:pic>
      <xdr:nvPicPr>
        <xdr:cNvPr id="2" name="Picture 1">
          <a:extLst>
            <a:ext uri="{FF2B5EF4-FFF2-40B4-BE49-F238E27FC236}">
              <a16:creationId xmlns:a16="http://schemas.microsoft.com/office/drawing/2014/main" id="{6AF710FF-CA36-4F17-8CCF-97F75D4E8BEC}"/>
            </a:ext>
          </a:extLst>
        </xdr:cNvPr>
        <xdr:cNvPicPr>
          <a:picLocks noChangeAspect="1"/>
        </xdr:cNvPicPr>
      </xdr:nvPicPr>
      <xdr:blipFill>
        <a:blip xmlns:r="http://schemas.openxmlformats.org/officeDocument/2006/relationships" r:embed="rId1"/>
        <a:stretch>
          <a:fillRect/>
        </a:stretch>
      </xdr:blipFill>
      <xdr:spPr>
        <a:xfrm>
          <a:off x="8020050" y="606425"/>
          <a:ext cx="657585" cy="400423"/>
        </a:xfrm>
        <a:prstGeom prst="rect">
          <a:avLst/>
        </a:prstGeom>
        <a:ln>
          <a:solidFill>
            <a:sysClr val="windowText" lastClr="000000"/>
          </a:solidFill>
        </a:ln>
      </xdr:spPr>
    </xdr:pic>
    <xdr:clientData/>
  </xdr:twoCellAnchor>
</xdr:wsDr>
</file>

<file path=xl/persons/person.xml><?xml version="1.0" encoding="utf-8"?>
<personList xmlns="http://schemas.microsoft.com/office/spreadsheetml/2018/threadedcomments" xmlns:x="http://schemas.openxmlformats.org/spreadsheetml/2006/main">
  <person displayName="Adam Wright" id="{816EE5A1-84D3-4E6C-AA5B-05463A5F5692}" userId="S::Adam.Wright@cse.org.uk::6490c536-15ac-43f8-8955-0695e60ca087"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0CA36FC-4533-4F76-8B62-DA1C2E7DFABC}" name="Table1" displayName="Table1" ref="F18:F25" totalsRowShown="0" headerRowDxfId="19" dataDxfId="17" headerRowBorderDxfId="18" tableBorderDxfId="16">
  <tableColumns count="1">
    <tableColumn id="1" xr3:uid="{54F4F20C-F892-4676-9F59-7863AFD679A1}" name="EPC bands" dataDxfId="15"/>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F823D8C-6492-4D40-911E-65F1C6C00AF7}" name="Table2" displayName="Table2" ref="E18:E20" totalsRowShown="0" headerRowDxfId="14" dataDxfId="12" headerRowBorderDxfId="13" tableBorderDxfId="11">
  <tableColumns count="1">
    <tableColumn id="1" xr3:uid="{4E6F7ED2-E903-48F2-85A1-C018612D2DC5}" name="Warm home discount dropdown" dataDxfId="10"/>
  </tableColumns>
  <tableStyleInfo name="TableStyleMedium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D23DF97-A5ED-4C2C-BA93-72C5416191A4}" name="Table5" displayName="Table5" ref="H18:H26" totalsRowShown="0" headerRowDxfId="9" dataDxfId="8" tableBorderDxfId="7">
  <tableColumns count="1">
    <tableColumn id="1" xr3:uid="{1F978F84-B960-4ED0-8BCE-26EF0C09A010}" name="Title dropdown" dataDxfId="6"/>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BBE6EC0-20B1-4E1A-931D-F0870200D5FE}" name="Table25" displayName="Table25" ref="E16:E18" totalsRowShown="0" headerRowDxfId="5" dataDxfId="3" headerRowBorderDxfId="4" tableBorderDxfId="2">
  <tableColumns count="1">
    <tableColumn id="1" xr3:uid="{432A39B9-35B9-4456-842B-1B5C3557D76C}" name="Warm home discount dropdown" dataDxfId="1"/>
  </tableColumns>
  <tableStyleInfo name="TableStyleMedium1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6" dT="2026-01-14T14:53:21.01" personId="{816EE5A1-84D3-4E6C-AA5B-05463A5F5692}" id="{E4355AB5-4187-4CEA-A8CF-9A82193E8CA3}">
    <text xml:space="preserve">These two figures can be found in the fuel poverty trends page on the .gov website, in the Long term fuel poverty trends document. In 2025, the relevant figures were in Table 19: Fuel poverty median statistics by FPEER. </text>
  </threadedComment>
  <threadedComment ref="E8" dT="2025-12-10T11:40:01.22" personId="{816EE5A1-84D3-4E6C-AA5B-05463A5F5692}" id="{746BEC10-CB50-4908-9EAA-B0BDD439899B}">
    <text>The fuel cost equivalisation factors can be found in the fuel poverty methodology handbook. In 2025, the section was ‘Calculating the number of households in fuel poverty’. It’s not expected these factors will be updated annually, but this can be checked during an update of this tool.</text>
  </threadedComment>
  <threadedComment ref="H8" dT="2026-01-14T14:55:11.16" personId="{816EE5A1-84D3-4E6C-AA5B-05463A5F5692}" id="{D3D3073F-0994-420B-84AF-9AA7FFEF8EB2}">
    <text>The income fuel equivalisation factors are found in the fuel poverty methodology handbook. In 2025 the section was ‘Calculating the number of households in fuel poverty’. It’s not expected this will change annually, but this can be checked during an update of this tool.</text>
  </threadedComment>
</ThreadedComments>
</file>

<file path=xl/threadedComments/threadedComment2.xml><?xml version="1.0" encoding="utf-8"?>
<ThreadedComments xmlns="http://schemas.microsoft.com/office/spreadsheetml/2018/threadedcomments" xmlns:x="http://schemas.openxmlformats.org/spreadsheetml/2006/main">
  <threadedComment ref="B5" dT="2025-12-12T14:54:58.93" personId="{816EE5A1-84D3-4E6C-AA5B-05463A5F5692}" id="{47898F86-AF06-4FE7-B23C-465CCFE3C3B4}">
    <text>This figure is taken from the Scottish MIS for a household with 2 adults only (no children or pensioners).</text>
  </threadedComment>
  <threadedComment ref="E7" dT="2025-12-12T14:53:23.07" personId="{816EE5A1-84D3-4E6C-AA5B-05463A5F5692}" id="{5375C1A2-312B-44D1-BFA5-FA9062C7ACB3}">
    <text xml:space="preserve">These factors are derived from a collection of households. These are: - Single adults - Adult couple - Single pensioner - Pensioner couple - Adult couple with two children (2-4 and primary age). The base income (i.e. a factor of 1) is the income for an adult couple with no children. See Scotland MIS Backing tab for calculations. These factors are only used when an MIS calculator result isn’t available. </text>
  </threadedComment>
  <threadedComment ref="B26" dT="2026-01-15T09:42:19.96" personId="{816EE5A1-84D3-4E6C-AA5B-05463A5F5692}" id="{CA4BF4B9-C692-4CA4-A6C0-EB2FA88932D9}">
    <text>These figures are collected using the weekly figure given in the calculator and multiplying by 52.</text>
  </threadedComment>
</ThreadedComments>
</file>

<file path=xl/threadedComments/threadedComment3.xml><?xml version="1.0" encoding="utf-8"?>
<ThreadedComments xmlns="http://schemas.microsoft.com/office/spreadsheetml/2018/threadedcomments" xmlns:x="http://schemas.openxmlformats.org/spreadsheetml/2006/main">
  <threadedComment ref="H1" dT="2026-01-15T10:08:55.51" personId="{816EE5A1-84D3-4E6C-AA5B-05463A5F5692}" id="{655A2304-C78B-4EED-97FE-CD4500406A8C}">
    <text>This should be updated annually using the MIS Calculator.</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https://fuelpovertypanel.scot/blog/definition-of-fuel-poverty-explained/" TargetMode="External"/><Relationship Id="rId2" Type="http://schemas.openxmlformats.org/officeDocument/2006/relationships/hyperlink" Target="https://www.legislation.gov.uk/asp/2019/10/enacted" TargetMode="External"/><Relationship Id="rId1" Type="http://schemas.openxmlformats.org/officeDocument/2006/relationships/hyperlink" Target="https://www.gov.uk/government/publications/fuel-poverty-statistics-methodology-handbook" TargetMode="External"/><Relationship Id="rId5" Type="http://schemas.openxmlformats.org/officeDocument/2006/relationships/drawing" Target="../drawings/drawing1.xml"/><Relationship Id="rId4" Type="http://schemas.openxmlformats.org/officeDocument/2006/relationships/hyperlink" Target="https://www.gov.wales/fuel-poverty-modelled-estimates-wales-october-2024-html" TargetMode="Externa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2.xml"/><Relationship Id="rId3" Type="http://schemas.openxmlformats.org/officeDocument/2006/relationships/hyperlink" Target="https://www.gov.uk/the-warm-home-discount-scheme" TargetMode="External"/><Relationship Id="rId7" Type="http://schemas.openxmlformats.org/officeDocument/2006/relationships/ctrlProp" Target="../ctrlProps/ctrlProp1.xml"/><Relationship Id="rId2" Type="http://schemas.openxmlformats.org/officeDocument/2006/relationships/hyperlink" Target="https://www.gov.uk/winter-fuel-payment/what-youll-get" TargetMode="External"/><Relationship Id="rId1" Type="http://schemas.openxmlformats.org/officeDocument/2006/relationships/hyperlink" Target="https://www.gov.uk/winter-fuel-payment/what-youll-get" TargetMode="External"/><Relationship Id="rId6" Type="http://schemas.openxmlformats.org/officeDocument/2006/relationships/vmlDrawing" Target="../drawings/vmlDrawing1.vml"/><Relationship Id="rId5" Type="http://schemas.openxmlformats.org/officeDocument/2006/relationships/drawing" Target="../drawings/drawing3.xml"/><Relationship Id="rId4"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gov.uk/the-warm-home-discount-scheme" TargetMode="External"/><Relationship Id="rId7" Type="http://schemas.openxmlformats.org/officeDocument/2006/relationships/ctrlProp" Target="../ctrlProps/ctrlProp4.xml"/><Relationship Id="rId2" Type="http://schemas.openxmlformats.org/officeDocument/2006/relationships/hyperlink" Target="https://www.gov.uk/winter-fuel-payment/what-youll-get" TargetMode="External"/><Relationship Id="rId1" Type="http://schemas.openxmlformats.org/officeDocument/2006/relationships/hyperlink" Target="https://www.gov.uk/winter-fuel-payment/what-youll-get" TargetMode="External"/><Relationship Id="rId6" Type="http://schemas.openxmlformats.org/officeDocument/2006/relationships/ctrlProp" Target="../ctrlProps/ctrlProp3.xml"/><Relationship Id="rId5" Type="http://schemas.openxmlformats.org/officeDocument/2006/relationships/vmlDrawing" Target="../drawings/vmlDrawing2.vm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bin"/><Relationship Id="rId7" Type="http://schemas.openxmlformats.org/officeDocument/2006/relationships/ctrlProp" Target="../ctrlProps/ctrlProp6.xml"/><Relationship Id="rId2" Type="http://schemas.openxmlformats.org/officeDocument/2006/relationships/hyperlink" Target="http://www.mygov.scot/pension-age-winter-heating-payment/how-much-you-might-be-paid" TargetMode="External"/><Relationship Id="rId1" Type="http://schemas.openxmlformats.org/officeDocument/2006/relationships/hyperlink" Target="https://www.gov.uk/the-warm-home-discount-scheme" TargetMode="External"/><Relationship Id="rId6" Type="http://schemas.openxmlformats.org/officeDocument/2006/relationships/ctrlProp" Target="../ctrlProps/ctrlProp5.xml"/><Relationship Id="rId5" Type="http://schemas.openxmlformats.org/officeDocument/2006/relationships/vmlDrawing" Target="../drawings/vmlDrawing3.vm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vmlDrawing" Target="../drawings/vmlDrawing4.vml"/><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3.xml"/></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table" Target="../tables/table4.xml"/><Relationship Id="rId1" Type="http://schemas.openxmlformats.org/officeDocument/2006/relationships/vmlDrawing" Target="../drawings/vmlDrawing5.vml"/><Relationship Id="rId4" Type="http://schemas.microsoft.com/office/2017/10/relationships/threadedComment" Target="../threadedComments/threadedComment2.xml"/></Relationships>
</file>

<file path=xl/worksheets/_rels/sheet8.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1"/>
    <pageSetUpPr autoPageBreaks="0"/>
  </sheetPr>
  <dimension ref="B1:M88"/>
  <sheetViews>
    <sheetView tabSelected="1" workbookViewId="0">
      <selection activeCell="C3" sqref="C3:H3"/>
    </sheetView>
  </sheetViews>
  <sheetFormatPr defaultColWidth="9.1796875" defaultRowHeight="14.5" x14ac:dyDescent="0.35"/>
  <cols>
    <col min="1" max="1" width="9.1796875" style="2"/>
    <col min="2" max="2" width="2.7265625" style="2" customWidth="1"/>
    <col min="3" max="3" width="31.26953125" style="2" customWidth="1"/>
    <col min="4" max="6" width="9.1796875" style="2"/>
    <col min="7" max="7" width="7" style="2" customWidth="1"/>
    <col min="8" max="8" width="3.54296875" style="2" customWidth="1"/>
    <col min="9" max="9" width="9.1796875" style="2"/>
    <col min="10" max="10" width="16.26953125" style="2" customWidth="1"/>
    <col min="11" max="11" width="4.1796875" style="2" customWidth="1"/>
    <col min="12" max="16384" width="9.1796875" style="2"/>
  </cols>
  <sheetData>
    <row r="1" spans="2:13" ht="15" thickBot="1" x14ac:dyDescent="0.4"/>
    <row r="2" spans="2:13" x14ac:dyDescent="0.35">
      <c r="B2" s="5"/>
      <c r="C2" s="8"/>
      <c r="D2" s="8"/>
      <c r="E2" s="8"/>
      <c r="F2" s="8"/>
      <c r="G2" s="8"/>
      <c r="H2" s="8"/>
      <c r="I2" s="8"/>
      <c r="J2" s="8"/>
      <c r="K2" s="9"/>
    </row>
    <row r="3" spans="2:13" ht="30" customHeight="1" x14ac:dyDescent="0.35">
      <c r="B3" s="6"/>
      <c r="C3" s="181" t="s">
        <v>256</v>
      </c>
      <c r="D3" s="181"/>
      <c r="E3" s="181"/>
      <c r="F3" s="181"/>
      <c r="G3" s="181"/>
      <c r="H3" s="181"/>
      <c r="I3" s="36"/>
      <c r="J3" s="36"/>
      <c r="K3" s="10"/>
    </row>
    <row r="4" spans="2:13" x14ac:dyDescent="0.35">
      <c r="B4" s="6"/>
      <c r="C4" s="133" t="s">
        <v>300</v>
      </c>
      <c r="K4" s="10"/>
    </row>
    <row r="5" spans="2:13" x14ac:dyDescent="0.35">
      <c r="B5" s="6"/>
      <c r="K5" s="10"/>
    </row>
    <row r="6" spans="2:13" x14ac:dyDescent="0.35">
      <c r="B6" s="6"/>
      <c r="K6" s="10"/>
    </row>
    <row r="7" spans="2:13" ht="67" customHeight="1" x14ac:dyDescent="0.35">
      <c r="B7" s="6"/>
      <c r="C7" s="174" t="s">
        <v>257</v>
      </c>
      <c r="D7" s="174"/>
      <c r="E7" s="174"/>
      <c r="F7" s="174"/>
      <c r="G7" s="174"/>
      <c r="H7" s="174"/>
      <c r="I7" s="174"/>
      <c r="J7" s="174"/>
      <c r="K7" s="10"/>
    </row>
    <row r="8" spans="2:13" ht="21.5" customHeight="1" x14ac:dyDescent="0.35">
      <c r="B8" s="6"/>
      <c r="K8" s="10"/>
    </row>
    <row r="9" spans="2:13" ht="15" customHeight="1" x14ac:dyDescent="0.35">
      <c r="B9" s="6"/>
      <c r="C9" s="187" t="s">
        <v>79</v>
      </c>
      <c r="D9" s="187"/>
      <c r="E9" s="187"/>
      <c r="F9" s="187"/>
      <c r="G9" s="187"/>
      <c r="H9" s="187"/>
      <c r="I9" s="37"/>
      <c r="J9" s="37"/>
      <c r="K9" s="10"/>
    </row>
    <row r="10" spans="2:13" ht="20" customHeight="1" x14ac:dyDescent="0.35">
      <c r="B10" s="6"/>
      <c r="C10" s="187"/>
      <c r="D10" s="187"/>
      <c r="E10" s="187"/>
      <c r="F10" s="187"/>
      <c r="G10" s="187"/>
      <c r="H10" s="187"/>
      <c r="I10" s="37"/>
      <c r="J10" s="37"/>
      <c r="K10" s="10"/>
      <c r="M10" s="80"/>
    </row>
    <row r="11" spans="2:13" x14ac:dyDescent="0.35">
      <c r="B11" s="6"/>
      <c r="C11" s="2" t="s">
        <v>13</v>
      </c>
      <c r="K11" s="10"/>
      <c r="M11" s="80"/>
    </row>
    <row r="12" spans="2:13" x14ac:dyDescent="0.35">
      <c r="B12" s="6"/>
      <c r="C12" s="2" t="s">
        <v>208</v>
      </c>
      <c r="K12" s="10"/>
    </row>
    <row r="13" spans="2:13" x14ac:dyDescent="0.35">
      <c r="B13" s="6"/>
      <c r="C13" s="2" t="s">
        <v>201</v>
      </c>
      <c r="K13" s="10"/>
    </row>
    <row r="14" spans="2:13" x14ac:dyDescent="0.35">
      <c r="B14" s="6"/>
      <c r="C14" s="2" t="s">
        <v>203</v>
      </c>
      <c r="K14" s="10"/>
    </row>
    <row r="15" spans="2:13" x14ac:dyDescent="0.35">
      <c r="B15" s="6"/>
      <c r="C15" s="2" t="s">
        <v>205</v>
      </c>
      <c r="K15" s="10"/>
    </row>
    <row r="16" spans="2:13" x14ac:dyDescent="0.35">
      <c r="B16" s="6"/>
      <c r="C16" s="2" t="s">
        <v>206</v>
      </c>
      <c r="K16" s="10"/>
    </row>
    <row r="17" spans="2:11" x14ac:dyDescent="0.35">
      <c r="B17" s="6"/>
      <c r="C17" s="2" t="s">
        <v>207</v>
      </c>
      <c r="K17" s="10"/>
    </row>
    <row r="18" spans="2:11" x14ac:dyDescent="0.35">
      <c r="B18" s="6"/>
      <c r="C18" s="2" t="s">
        <v>80</v>
      </c>
      <c r="K18" s="10"/>
    </row>
    <row r="19" spans="2:11" x14ac:dyDescent="0.35">
      <c r="B19" s="6"/>
      <c r="C19" s="2" t="s">
        <v>51</v>
      </c>
      <c r="K19" s="10"/>
    </row>
    <row r="20" spans="2:11" ht="29.25" customHeight="1" x14ac:dyDescent="0.35">
      <c r="B20" s="6"/>
      <c r="C20" s="186" t="s">
        <v>81</v>
      </c>
      <c r="D20" s="186"/>
      <c r="E20" s="186"/>
      <c r="F20" s="186"/>
      <c r="G20" s="186"/>
      <c r="H20" s="186"/>
      <c r="I20" s="186"/>
      <c r="J20" s="186"/>
      <c r="K20" s="10"/>
    </row>
    <row r="21" spans="2:11" ht="14.5" customHeight="1" x14ac:dyDescent="0.35">
      <c r="B21" s="6"/>
      <c r="C21" s="86" t="s">
        <v>233</v>
      </c>
      <c r="D21" s="83"/>
      <c r="E21" s="83"/>
      <c r="F21" s="83"/>
      <c r="G21" s="83"/>
      <c r="H21" s="83"/>
      <c r="I21" s="83"/>
      <c r="J21" s="83"/>
      <c r="K21" s="10"/>
    </row>
    <row r="22" spans="2:11" ht="14.5" customHeight="1" x14ac:dyDescent="0.35">
      <c r="B22" s="6"/>
      <c r="C22" s="86"/>
      <c r="D22" s="83"/>
      <c r="E22" s="83"/>
      <c r="F22" s="83"/>
      <c r="G22" s="83"/>
      <c r="H22" s="83"/>
      <c r="I22" s="83"/>
      <c r="J22" s="83"/>
      <c r="K22" s="10"/>
    </row>
    <row r="23" spans="2:11" ht="14.5" customHeight="1" x14ac:dyDescent="0.35">
      <c r="B23" s="6"/>
      <c r="C23" s="86" t="s">
        <v>202</v>
      </c>
      <c r="D23" s="83"/>
      <c r="E23" s="83"/>
      <c r="F23" s="83"/>
      <c r="G23" s="83"/>
      <c r="H23" s="83"/>
      <c r="I23" s="83"/>
      <c r="J23" s="83"/>
      <c r="K23" s="10"/>
    </row>
    <row r="24" spans="2:11" ht="14.5" customHeight="1" x14ac:dyDescent="0.35">
      <c r="B24" s="6"/>
      <c r="C24" s="86" t="s">
        <v>204</v>
      </c>
      <c r="D24" s="83"/>
      <c r="E24" s="83"/>
      <c r="F24" s="83"/>
      <c r="G24" s="83"/>
      <c r="H24" s="83"/>
      <c r="I24" s="83"/>
      <c r="J24" s="83"/>
      <c r="K24" s="10"/>
    </row>
    <row r="25" spans="2:11" x14ac:dyDescent="0.35">
      <c r="B25" s="6"/>
      <c r="K25" s="10"/>
    </row>
    <row r="26" spans="2:11" ht="31.5" customHeight="1" x14ac:dyDescent="0.35">
      <c r="B26" s="6"/>
      <c r="C26" s="174" t="s">
        <v>209</v>
      </c>
      <c r="D26" s="174"/>
      <c r="E26" s="174"/>
      <c r="F26" s="174"/>
      <c r="G26" s="174"/>
      <c r="H26" s="174"/>
      <c r="I26" s="174"/>
      <c r="J26" s="174"/>
      <c r="K26" s="10"/>
    </row>
    <row r="27" spans="2:11" ht="14.5" customHeight="1" x14ac:dyDescent="0.35">
      <c r="B27" s="6"/>
      <c r="C27" s="185" t="s">
        <v>90</v>
      </c>
      <c r="D27" s="186"/>
      <c r="E27" s="186"/>
      <c r="F27" s="186"/>
      <c r="G27" s="186"/>
      <c r="H27" s="186"/>
      <c r="I27" s="186"/>
      <c r="J27" s="186"/>
      <c r="K27" s="10"/>
    </row>
    <row r="28" spans="2:11" ht="41" customHeight="1" x14ac:dyDescent="0.35">
      <c r="B28" s="6"/>
      <c r="C28" s="176" t="s">
        <v>250</v>
      </c>
      <c r="D28" s="176"/>
      <c r="E28" s="176"/>
      <c r="F28" s="176"/>
      <c r="G28" s="176"/>
      <c r="H28" s="176"/>
      <c r="I28" s="176"/>
      <c r="J28" s="176"/>
      <c r="K28" s="10"/>
    </row>
    <row r="29" spans="2:11" ht="17.25" customHeight="1" x14ac:dyDescent="0.35">
      <c r="B29" s="6"/>
      <c r="C29" s="124" t="s">
        <v>251</v>
      </c>
      <c r="D29" s="83"/>
      <c r="E29" s="83"/>
      <c r="F29" s="83"/>
      <c r="G29" s="83"/>
      <c r="H29" s="83"/>
      <c r="I29" s="83"/>
      <c r="J29" s="83"/>
      <c r="K29" s="10"/>
    </row>
    <row r="30" spans="2:11" ht="27.5" customHeight="1" x14ac:dyDescent="0.35">
      <c r="B30" s="6"/>
      <c r="C30" s="182" t="s">
        <v>210</v>
      </c>
      <c r="D30" s="182"/>
      <c r="E30" s="182"/>
      <c r="F30" s="182"/>
      <c r="G30" s="182"/>
      <c r="H30" s="182"/>
      <c r="I30" s="182"/>
      <c r="J30" s="182"/>
      <c r="K30" s="10"/>
    </row>
    <row r="31" spans="2:11" ht="17.25" customHeight="1" x14ac:dyDescent="0.35">
      <c r="B31" s="6"/>
      <c r="C31" s="183" t="s">
        <v>211</v>
      </c>
      <c r="D31" s="184"/>
      <c r="E31" s="184"/>
      <c r="F31" s="184"/>
      <c r="G31" s="184"/>
      <c r="H31" s="184"/>
      <c r="I31" s="184"/>
      <c r="J31" s="184"/>
      <c r="K31" s="10"/>
    </row>
    <row r="32" spans="2:11" ht="15.5" customHeight="1" x14ac:dyDescent="0.35">
      <c r="B32" s="6"/>
      <c r="C32" s="188" t="s">
        <v>235</v>
      </c>
      <c r="D32" s="188"/>
      <c r="E32" s="188"/>
      <c r="F32" s="188"/>
      <c r="G32" s="188"/>
      <c r="H32" s="188"/>
      <c r="I32" s="188"/>
      <c r="J32" s="188"/>
      <c r="K32" s="10"/>
    </row>
    <row r="33" spans="2:11" ht="17.25" customHeight="1" x14ac:dyDescent="0.35">
      <c r="B33" s="6"/>
      <c r="C33" s="189" t="s">
        <v>236</v>
      </c>
      <c r="D33" s="188"/>
      <c r="E33" s="188"/>
      <c r="F33" s="188"/>
      <c r="G33" s="188"/>
      <c r="H33" s="188"/>
      <c r="I33" s="188"/>
      <c r="J33" s="188"/>
      <c r="K33" s="10"/>
    </row>
    <row r="34" spans="2:11" ht="18.75" customHeight="1" x14ac:dyDescent="0.35">
      <c r="B34" s="6"/>
      <c r="K34" s="10"/>
    </row>
    <row r="35" spans="2:11" x14ac:dyDescent="0.35">
      <c r="B35" s="6"/>
      <c r="C35" s="11" t="s">
        <v>253</v>
      </c>
      <c r="K35" s="10"/>
    </row>
    <row r="36" spans="2:11" x14ac:dyDescent="0.35">
      <c r="B36" s="6"/>
      <c r="K36" s="10"/>
    </row>
    <row r="37" spans="2:11" ht="120" customHeight="1" x14ac:dyDescent="0.35">
      <c r="B37" s="6"/>
      <c r="C37" s="13" t="s">
        <v>213</v>
      </c>
      <c r="D37" s="174" t="s">
        <v>263</v>
      </c>
      <c r="E37" s="174"/>
      <c r="F37" s="174"/>
      <c r="G37" s="174"/>
      <c r="H37" s="174"/>
      <c r="I37" s="174"/>
      <c r="J37" s="174"/>
      <c r="K37" s="10"/>
    </row>
    <row r="38" spans="2:11" ht="49" customHeight="1" x14ac:dyDescent="0.35">
      <c r="B38" s="6"/>
      <c r="C38" s="13" t="s">
        <v>247</v>
      </c>
      <c r="D38" s="174" t="s">
        <v>255</v>
      </c>
      <c r="E38" s="174"/>
      <c r="F38" s="174"/>
      <c r="G38" s="174"/>
      <c r="H38" s="174"/>
      <c r="I38" s="174"/>
      <c r="J38" s="174"/>
      <c r="K38" s="10"/>
    </row>
    <row r="39" spans="2:11" ht="51.75" customHeight="1" x14ac:dyDescent="0.35">
      <c r="B39" s="6"/>
      <c r="C39" s="13" t="s">
        <v>214</v>
      </c>
      <c r="D39" s="174" t="s">
        <v>254</v>
      </c>
      <c r="E39" s="174"/>
      <c r="F39" s="174"/>
      <c r="G39" s="174"/>
      <c r="H39" s="174"/>
      <c r="I39" s="174"/>
      <c r="J39" s="174"/>
      <c r="K39" s="10"/>
    </row>
    <row r="40" spans="2:11" ht="46.5" customHeight="1" x14ac:dyDescent="0.35">
      <c r="B40" s="6"/>
      <c r="C40" s="25" t="s">
        <v>264</v>
      </c>
      <c r="D40" s="174" t="s">
        <v>212</v>
      </c>
      <c r="E40" s="174"/>
      <c r="F40" s="174"/>
      <c r="G40" s="174"/>
      <c r="H40" s="174"/>
      <c r="I40" s="174"/>
      <c r="J40" s="174"/>
      <c r="K40" s="10"/>
    </row>
    <row r="41" spans="2:11" ht="46.5" customHeight="1" x14ac:dyDescent="0.35">
      <c r="B41" s="6"/>
      <c r="C41" s="25" t="s">
        <v>265</v>
      </c>
      <c r="D41" s="174" t="s">
        <v>248</v>
      </c>
      <c r="E41" s="174"/>
      <c r="F41" s="174"/>
      <c r="G41" s="174"/>
      <c r="H41" s="174"/>
      <c r="I41" s="174"/>
      <c r="J41" s="174"/>
      <c r="K41" s="10"/>
    </row>
    <row r="42" spans="2:11" ht="49.5" customHeight="1" x14ac:dyDescent="0.35">
      <c r="B42" s="6"/>
      <c r="C42" s="25" t="s">
        <v>266</v>
      </c>
      <c r="D42" s="174" t="s">
        <v>234</v>
      </c>
      <c r="E42" s="174"/>
      <c r="F42" s="174"/>
      <c r="G42" s="174"/>
      <c r="H42" s="174"/>
      <c r="I42" s="174"/>
      <c r="J42" s="174"/>
      <c r="K42" s="10"/>
    </row>
    <row r="43" spans="2:11" ht="33" customHeight="1" x14ac:dyDescent="0.35">
      <c r="B43" s="6"/>
      <c r="C43" s="13" t="s">
        <v>215</v>
      </c>
      <c r="D43" s="175" t="s">
        <v>267</v>
      </c>
      <c r="E43" s="175"/>
      <c r="F43" s="175"/>
      <c r="G43" s="175"/>
      <c r="H43" s="175"/>
      <c r="I43" s="175"/>
      <c r="J43" s="175"/>
      <c r="K43" s="10"/>
    </row>
    <row r="44" spans="2:11" ht="33" customHeight="1" x14ac:dyDescent="0.35">
      <c r="B44" s="6"/>
      <c r="C44" s="141" t="s">
        <v>249</v>
      </c>
      <c r="D44" s="175"/>
      <c r="E44" s="175"/>
      <c r="F44" s="175"/>
      <c r="G44" s="175"/>
      <c r="H44" s="175"/>
      <c r="I44" s="175"/>
      <c r="J44" s="175"/>
      <c r="K44" s="10"/>
    </row>
    <row r="45" spans="2:11" ht="20.5" customHeight="1" x14ac:dyDescent="0.35">
      <c r="B45" s="6"/>
      <c r="C45" s="13" t="s">
        <v>216</v>
      </c>
      <c r="D45" s="175"/>
      <c r="E45" s="175"/>
      <c r="F45" s="175"/>
      <c r="G45" s="175"/>
      <c r="H45" s="175"/>
      <c r="I45" s="175"/>
      <c r="J45" s="175"/>
      <c r="K45" s="10"/>
    </row>
    <row r="46" spans="2:11" ht="18" customHeight="1" thickBot="1" x14ac:dyDescent="0.4">
      <c r="B46" s="6"/>
      <c r="C46" s="13"/>
      <c r="D46" s="122"/>
      <c r="E46" s="122"/>
      <c r="F46" s="122"/>
      <c r="G46" s="122"/>
      <c r="H46" s="122"/>
      <c r="I46" s="122"/>
      <c r="J46" s="122"/>
      <c r="K46" s="10"/>
    </row>
    <row r="47" spans="2:11" ht="76.5" customHeight="1" x14ac:dyDescent="0.35">
      <c r="B47" s="5"/>
      <c r="C47" s="177" t="s">
        <v>258</v>
      </c>
      <c r="D47" s="177"/>
      <c r="E47" s="177"/>
      <c r="F47" s="177"/>
      <c r="G47" s="177"/>
      <c r="H47" s="177"/>
      <c r="I47" s="177"/>
      <c r="J47" s="177"/>
      <c r="K47" s="178"/>
    </row>
    <row r="48" spans="2:11" ht="115.5" customHeight="1" x14ac:dyDescent="0.35">
      <c r="B48" s="6"/>
      <c r="C48" s="179"/>
      <c r="D48" s="179"/>
      <c r="E48" s="179"/>
      <c r="F48" s="179"/>
      <c r="G48" s="179"/>
      <c r="H48" s="179"/>
      <c r="I48" s="179"/>
      <c r="J48" s="179"/>
      <c r="K48" s="180"/>
    </row>
    <row r="49" spans="2:11" ht="114" customHeight="1" x14ac:dyDescent="0.35">
      <c r="B49" s="6"/>
      <c r="C49" s="179"/>
      <c r="D49" s="179"/>
      <c r="E49" s="179"/>
      <c r="F49" s="179"/>
      <c r="G49" s="179"/>
      <c r="H49" s="179"/>
      <c r="I49" s="179"/>
      <c r="J49" s="179"/>
      <c r="K49" s="180"/>
    </row>
    <row r="50" spans="2:11" ht="123" customHeight="1" x14ac:dyDescent="0.35">
      <c r="B50" s="6"/>
      <c r="C50" s="179"/>
      <c r="D50" s="179"/>
      <c r="E50" s="179"/>
      <c r="F50" s="179"/>
      <c r="G50" s="179"/>
      <c r="H50" s="179"/>
      <c r="I50" s="179"/>
      <c r="J50" s="179"/>
      <c r="K50" s="180"/>
    </row>
    <row r="51" spans="2:11" ht="128" customHeight="1" thickBot="1" x14ac:dyDescent="0.4">
      <c r="B51" s="6"/>
      <c r="C51" s="179"/>
      <c r="D51" s="179"/>
      <c r="E51" s="179"/>
      <c r="F51" s="179"/>
      <c r="G51" s="179"/>
      <c r="H51" s="179"/>
      <c r="I51" s="179"/>
      <c r="J51" s="179"/>
      <c r="K51" s="180"/>
    </row>
    <row r="52" spans="2:11" x14ac:dyDescent="0.35">
      <c r="B52" s="5"/>
      <c r="C52" s="8"/>
      <c r="D52" s="8"/>
      <c r="E52" s="8"/>
      <c r="F52" s="8"/>
      <c r="G52" s="8"/>
      <c r="H52" s="8"/>
      <c r="I52" s="8"/>
      <c r="J52" s="8"/>
      <c r="K52" s="9"/>
    </row>
    <row r="53" spans="2:11" ht="15.5" x14ac:dyDescent="0.35">
      <c r="B53" s="6"/>
      <c r="C53" s="88" t="s">
        <v>196</v>
      </c>
      <c r="K53" s="10"/>
    </row>
    <row r="54" spans="2:11" x14ac:dyDescent="0.35">
      <c r="B54" s="6"/>
      <c r="K54" s="10"/>
    </row>
    <row r="55" spans="2:11" x14ac:dyDescent="0.35">
      <c r="B55" s="6"/>
      <c r="K55" s="10"/>
    </row>
    <row r="56" spans="2:11" x14ac:dyDescent="0.35">
      <c r="B56" s="6"/>
      <c r="K56" s="10"/>
    </row>
    <row r="57" spans="2:11" x14ac:dyDescent="0.35">
      <c r="B57" s="6"/>
      <c r="K57" s="10"/>
    </row>
    <row r="58" spans="2:11" x14ac:dyDescent="0.35">
      <c r="B58" s="6"/>
      <c r="K58" s="10"/>
    </row>
    <row r="59" spans="2:11" x14ac:dyDescent="0.35">
      <c r="B59" s="6"/>
      <c r="K59" s="10"/>
    </row>
    <row r="60" spans="2:11" x14ac:dyDescent="0.35">
      <c r="B60" s="6"/>
      <c r="K60" s="10"/>
    </row>
    <row r="61" spans="2:11" x14ac:dyDescent="0.35">
      <c r="B61" s="6"/>
      <c r="K61" s="10"/>
    </row>
    <row r="62" spans="2:11" x14ac:dyDescent="0.35">
      <c r="B62" s="6"/>
      <c r="K62" s="10"/>
    </row>
    <row r="63" spans="2:11" x14ac:dyDescent="0.35">
      <c r="B63" s="6"/>
      <c r="K63" s="10"/>
    </row>
    <row r="64" spans="2:11" x14ac:dyDescent="0.35">
      <c r="B64" s="6"/>
      <c r="K64" s="10"/>
    </row>
    <row r="65" spans="2:11" x14ac:dyDescent="0.35">
      <c r="B65" s="6"/>
      <c r="K65" s="10"/>
    </row>
    <row r="66" spans="2:11" x14ac:dyDescent="0.35">
      <c r="B66" s="6"/>
      <c r="K66" s="10"/>
    </row>
    <row r="67" spans="2:11" x14ac:dyDescent="0.35">
      <c r="B67" s="6"/>
      <c r="K67" s="10"/>
    </row>
    <row r="68" spans="2:11" x14ac:dyDescent="0.35">
      <c r="B68" s="6"/>
      <c r="K68" s="10"/>
    </row>
    <row r="69" spans="2:11" x14ac:dyDescent="0.35">
      <c r="B69" s="6"/>
      <c r="K69" s="10"/>
    </row>
    <row r="70" spans="2:11" x14ac:dyDescent="0.35">
      <c r="B70" s="6"/>
      <c r="K70" s="10"/>
    </row>
    <row r="71" spans="2:11" x14ac:dyDescent="0.35">
      <c r="B71" s="6"/>
      <c r="K71" s="10"/>
    </row>
    <row r="72" spans="2:11" x14ac:dyDescent="0.35">
      <c r="B72" s="6"/>
      <c r="K72" s="10"/>
    </row>
    <row r="73" spans="2:11" x14ac:dyDescent="0.35">
      <c r="B73" s="6"/>
      <c r="K73" s="10"/>
    </row>
    <row r="74" spans="2:11" x14ac:dyDescent="0.35">
      <c r="B74" s="6"/>
      <c r="K74" s="10"/>
    </row>
    <row r="75" spans="2:11" x14ac:dyDescent="0.35">
      <c r="B75" s="6"/>
      <c r="K75" s="10"/>
    </row>
    <row r="76" spans="2:11" x14ac:dyDescent="0.35">
      <c r="B76" s="6"/>
      <c r="K76" s="10"/>
    </row>
    <row r="77" spans="2:11" x14ac:dyDescent="0.35">
      <c r="B77" s="6"/>
      <c r="K77" s="10"/>
    </row>
    <row r="78" spans="2:11" x14ac:dyDescent="0.35">
      <c r="B78" s="6"/>
      <c r="K78" s="10"/>
    </row>
    <row r="79" spans="2:11" x14ac:dyDescent="0.35">
      <c r="B79" s="6"/>
      <c r="K79" s="10"/>
    </row>
    <row r="80" spans="2:11" x14ac:dyDescent="0.35">
      <c r="B80" s="6"/>
      <c r="K80" s="10"/>
    </row>
    <row r="81" spans="2:11" x14ac:dyDescent="0.35">
      <c r="B81" s="6"/>
      <c r="K81" s="10"/>
    </row>
    <row r="82" spans="2:11" x14ac:dyDescent="0.35">
      <c r="B82" s="6"/>
      <c r="K82" s="10"/>
    </row>
    <row r="83" spans="2:11" x14ac:dyDescent="0.35">
      <c r="B83" s="6"/>
      <c r="K83" s="10"/>
    </row>
    <row r="84" spans="2:11" x14ac:dyDescent="0.35">
      <c r="B84" s="6"/>
      <c r="K84" s="10"/>
    </row>
    <row r="85" spans="2:11" x14ac:dyDescent="0.35">
      <c r="B85" s="6"/>
      <c r="K85" s="10"/>
    </row>
    <row r="86" spans="2:11" x14ac:dyDescent="0.35">
      <c r="B86" s="6"/>
      <c r="K86" s="10"/>
    </row>
    <row r="87" spans="2:11" x14ac:dyDescent="0.35">
      <c r="B87" s="6"/>
      <c r="K87" s="10"/>
    </row>
    <row r="88" spans="2:11" ht="15" thickBot="1" x14ac:dyDescent="0.4">
      <c r="B88" s="7"/>
      <c r="C88" s="1"/>
      <c r="D88" s="1"/>
      <c r="E88" s="1"/>
      <c r="F88" s="1"/>
      <c r="G88" s="1"/>
      <c r="H88" s="1"/>
      <c r="I88" s="1"/>
      <c r="J88" s="1"/>
      <c r="K88" s="12"/>
    </row>
  </sheetData>
  <sheetProtection sheet="1" formatColumns="0" formatRows="0"/>
  <mergeCells count="19">
    <mergeCell ref="C3:H3"/>
    <mergeCell ref="D37:J37"/>
    <mergeCell ref="D40:J40"/>
    <mergeCell ref="C26:J26"/>
    <mergeCell ref="C30:J30"/>
    <mergeCell ref="C31:J31"/>
    <mergeCell ref="C27:J27"/>
    <mergeCell ref="C9:H10"/>
    <mergeCell ref="C20:J20"/>
    <mergeCell ref="D39:J39"/>
    <mergeCell ref="C32:J32"/>
    <mergeCell ref="C33:J33"/>
    <mergeCell ref="D38:J38"/>
    <mergeCell ref="C7:J7"/>
    <mergeCell ref="D41:J41"/>
    <mergeCell ref="D43:J45"/>
    <mergeCell ref="C28:J28"/>
    <mergeCell ref="C47:K51"/>
    <mergeCell ref="D42:J42"/>
  </mergeCells>
  <hyperlinks>
    <hyperlink ref="C37" location="'FPCalculationForm England'!A1" display="FPCalculationForm" xr:uid="{00000000-0004-0000-0000-000000000000}"/>
    <hyperlink ref="C40" location="'CommunityFPDatabase England'!A1" display="CommunityFPDatabase England" xr:uid="{00000000-0004-0000-0000-000001000000}"/>
    <hyperlink ref="C45" location="'DataCollectionFormSco (PRINT)'!A1" display="DataCollectionFormEng (PRINT)" xr:uid="{00000000-0004-0000-0000-000002000000}"/>
    <hyperlink ref="C27" r:id="rId1" xr:uid="{67612089-938D-4E4C-A002-4F40670C8CD2}"/>
    <hyperlink ref="C31" r:id="rId2" xr:uid="{F5B48B9A-566B-4054-97B7-789CBAE69373}"/>
    <hyperlink ref="C39" location="'FPCalculationForm Scotland'!A1" display="FPCalculationForm Scotland" xr:uid="{E6FDEB0D-CEE7-4D15-A831-4F8127DD58AF}"/>
    <hyperlink ref="C42" location="'CommunityFPDatabase Scotland'!A1" display="CommunityFPDatabase Scotland" xr:uid="{92DC453C-E129-4F55-A46C-A1A8F3E2D7BE}"/>
    <hyperlink ref="C43" location="'DataCollectionFormEng (PRINT)'!A1" display="DataCollectionFormEng (PRINT)" xr:uid="{9A20E9F4-917B-409D-B311-D867F7ADB05E}"/>
    <hyperlink ref="C33" r:id="rId3" xr:uid="{4BD2FD49-BC78-443E-9243-CC6F3D9BD2E5}"/>
    <hyperlink ref="C38" location="'FPCalculationForm Wales'!A1" display="FPCalculationForm Wales" xr:uid="{18E395B4-82F3-4495-9282-F6CD019DAFA3}"/>
    <hyperlink ref="C41" location="'CommunityFPDatabase Wales'!A1" display="CommunityFPDatabase Wales" xr:uid="{4F2ECFFD-B599-483A-BCE7-EECFBA6A1455}"/>
    <hyperlink ref="C29" r:id="rId4" location="185191" display="https://www.gov.wales/fuel-poverty-modelled-estimates-wales-october-2024-html - 185191" xr:uid="{068AEB28-45B2-49B2-9AB6-1CC98CA1DEA6}"/>
    <hyperlink ref="C44" location="'DataCollectionFormWal (PRINT)'!Print_Area" display="DataCollectionFormWal (PRINT)" xr:uid="{00A38E01-CD23-4AFE-90AA-1F543648441E}"/>
  </hyperlinks>
  <pageMargins left="0.7" right="0.7" top="0.75" bottom="0.75" header="0.3" footer="0.3"/>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49BEF-576B-485A-B6B2-29D962D964AC}">
  <sheetPr codeName="Sheet11"/>
  <dimension ref="A1:AA2"/>
  <sheetViews>
    <sheetView workbookViewId="0">
      <selection activeCell="A2" sqref="A2:AA2"/>
    </sheetView>
  </sheetViews>
  <sheetFormatPr defaultRowHeight="14.5" x14ac:dyDescent="0.35"/>
  <cols>
    <col min="12" max="12" width="28.1796875" bestFit="1" customWidth="1"/>
    <col min="13" max="13" width="25.81640625" bestFit="1" customWidth="1"/>
    <col min="14" max="14" width="20.81640625" bestFit="1" customWidth="1"/>
    <col min="15" max="15" width="33.453125" bestFit="1" customWidth="1"/>
    <col min="16" max="16" width="16.26953125" bestFit="1" customWidth="1"/>
    <col min="17" max="17" width="14.54296875" bestFit="1" customWidth="1"/>
    <col min="18" max="19" width="23.26953125" bestFit="1" customWidth="1"/>
    <col min="20" max="20" width="27.54296875" bestFit="1" customWidth="1"/>
    <col min="21" max="21" width="29.81640625" bestFit="1" customWidth="1"/>
    <col min="22" max="22" width="27" bestFit="1" customWidth="1"/>
    <col min="23" max="23" width="28.81640625" bestFit="1" customWidth="1"/>
    <col min="24" max="24" width="28.81640625" customWidth="1"/>
    <col min="25" max="25" width="21.7265625" bestFit="1" customWidth="1"/>
    <col min="26" max="26" width="33.1796875" bestFit="1" customWidth="1"/>
    <col min="27" max="27" width="30.54296875" bestFit="1" customWidth="1"/>
  </cols>
  <sheetData>
    <row r="1" spans="1:27" x14ac:dyDescent="0.35">
      <c r="A1" s="21" t="s">
        <v>23</v>
      </c>
      <c r="B1" s="21" t="s">
        <v>24</v>
      </c>
      <c r="C1" s="21" t="s">
        <v>25</v>
      </c>
      <c r="D1" s="21" t="s">
        <v>122</v>
      </c>
      <c r="E1" s="21" t="s">
        <v>123</v>
      </c>
      <c r="F1" s="21" t="s">
        <v>124</v>
      </c>
      <c r="G1" s="21" t="s">
        <v>26</v>
      </c>
      <c r="H1" s="21" t="s">
        <v>27</v>
      </c>
      <c r="I1" s="21" t="s">
        <v>28</v>
      </c>
      <c r="J1" s="21" t="s">
        <v>29</v>
      </c>
      <c r="K1" s="21" t="s">
        <v>121</v>
      </c>
      <c r="L1" s="21" t="s">
        <v>125</v>
      </c>
      <c r="M1" s="21" t="s">
        <v>20</v>
      </c>
      <c r="N1" s="21" t="s">
        <v>110</v>
      </c>
      <c r="O1" s="21" t="s">
        <v>118</v>
      </c>
      <c r="P1" s="21" t="s">
        <v>21</v>
      </c>
      <c r="Q1" s="21" t="s">
        <v>19</v>
      </c>
      <c r="R1" s="21" t="s">
        <v>191</v>
      </c>
      <c r="S1" s="21" t="s">
        <v>192</v>
      </c>
      <c r="T1" s="21" t="s">
        <v>193</v>
      </c>
      <c r="U1" s="21" t="s">
        <v>194</v>
      </c>
      <c r="V1" s="21" t="s">
        <v>189</v>
      </c>
      <c r="W1" s="21" t="s">
        <v>168</v>
      </c>
      <c r="X1" s="21" t="s">
        <v>169</v>
      </c>
      <c r="Y1" s="21" t="s">
        <v>144</v>
      </c>
      <c r="Z1" s="21" t="s">
        <v>170</v>
      </c>
      <c r="AA1" s="21" t="s">
        <v>171</v>
      </c>
    </row>
    <row r="2" spans="1:27" x14ac:dyDescent="0.35">
      <c r="A2" t="str">
        <f>IF('FPCalculationForm Scotland'!D7=0,"",'FPCalculationForm Scotland'!D7)</f>
        <v/>
      </c>
      <c r="B2" t="str">
        <f>IF('FPCalculationForm Scotland'!D8=0,"",'FPCalculationForm Scotland'!D8)</f>
        <v/>
      </c>
      <c r="C2" t="str">
        <f>IF('FPCalculationForm Scotland'!D9=0,"",'FPCalculationForm Scotland'!D9)</f>
        <v/>
      </c>
      <c r="D2" t="str">
        <f>IF('FPCalculationForm Scotland'!D10=0,"",'FPCalculationForm Scotland'!D10)</f>
        <v/>
      </c>
      <c r="E2" t="str">
        <f>IF('FPCalculationForm Scotland'!D11=0,"",'FPCalculationForm Scotland'!D11)</f>
        <v/>
      </c>
      <c r="F2" t="str">
        <f>IF('FPCalculationForm Scotland'!D12=0,"",'FPCalculationForm Scotland'!D12)</f>
        <v/>
      </c>
      <c r="G2" t="str">
        <f>IF('FPCalculationForm Scotland'!D13=0,"",'FPCalculationForm Scotland'!D13)</f>
        <v/>
      </c>
      <c r="H2" t="str">
        <f>IF('FPCalculationForm Scotland'!D14=0,"",'FPCalculationForm Scotland'!D14)</f>
        <v/>
      </c>
      <c r="I2" t="str">
        <f>IF('FPCalculationForm Scotland'!D15=0,"",'FPCalculationForm Scotland'!D15)</f>
        <v/>
      </c>
      <c r="J2" t="str">
        <f>IF('FPCalculationForm Scotland'!D16=0,"",'FPCalculationForm Scotland'!D16)</f>
        <v/>
      </c>
      <c r="K2" t="str">
        <f>IF('FPCalculationForm Scotland'!D17=0,"",'FPCalculationForm Scotland'!D17)</f>
        <v/>
      </c>
      <c r="L2" s="75">
        <f>'FPCalculationForm Scotland'!E31</f>
        <v>0</v>
      </c>
      <c r="M2" s="75">
        <f>'FPCalculationForm Scotland'!E44</f>
        <v>0</v>
      </c>
      <c r="N2" s="75">
        <f>'FPCalculationForm Scotland'!E49</f>
        <v>0</v>
      </c>
      <c r="O2" s="75">
        <f>'FPCalculationForm Scotland'!E53</f>
        <v>0</v>
      </c>
      <c r="P2" s="75">
        <f>'FPCalculationForm Scotland'!E63</f>
        <v>0</v>
      </c>
      <c r="Q2">
        <f>'FPCalculationForm Scotland'!E77</f>
        <v>0</v>
      </c>
      <c r="R2">
        <f>IF('FPCalculationForm Scotland'!E68=0,0,'FPCalculationForm Scotland'!E68)</f>
        <v>0</v>
      </c>
      <c r="S2">
        <f>IF('FPCalculationForm Scotland'!E69=0,0,'FPCalculationForm Scotland'!E69)</f>
        <v>0</v>
      </c>
      <c r="T2">
        <f>IF('FPCalculationForm Scotland'!E70=0,0,'FPCalculationForm Scotland'!E70)</f>
        <v>0</v>
      </c>
      <c r="U2">
        <f>IF('FPCalculationForm Scotland'!E71=0,0,'FPCalculationForm Scotland'!E71)</f>
        <v>0</v>
      </c>
      <c r="V2">
        <f>IF('FPCalculationForm Scotland'!E72=0,0,'FPCalculationForm Scotland'!E72)</f>
        <v>0</v>
      </c>
      <c r="W2">
        <f>IF('FPCalculationForm Scotland'!E74=0,0,'FPCalculationForm Scotland'!E74)</f>
        <v>0</v>
      </c>
      <c r="X2">
        <f>IF('FPCalculationForm Scotland'!E75=0,0,'FPCalculationForm Scotland'!E75)</f>
        <v>0</v>
      </c>
      <c r="Y2" t="str">
        <f>IF('FPCalculationForm Scotland'!E61=0,"",'FPCalculationForm Scotland'!E61)</f>
        <v/>
      </c>
      <c r="Z2" s="75" t="str">
        <f>'FPCalculationForm Scotland'!B86</f>
        <v>MISSING VALUE - HOUSEHOLD SIZE</v>
      </c>
      <c r="AA2" s="24" t="str">
        <f>'FPCalculationForm Scotland'!E87</f>
        <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4573FF-0F54-4CEB-BF08-7CCDEE90301A}">
  <sheetPr codeName="Sheet17"/>
  <dimension ref="A1:Q2"/>
  <sheetViews>
    <sheetView workbookViewId="0">
      <selection activeCell="A2" sqref="A2:O2"/>
    </sheetView>
  </sheetViews>
  <sheetFormatPr defaultRowHeight="14.5" x14ac:dyDescent="0.35"/>
  <cols>
    <col min="1" max="1" width="4.7265625" bestFit="1" customWidth="1"/>
    <col min="2" max="2" width="9.81640625" bestFit="1" customWidth="1"/>
    <col min="3" max="3" width="8.453125" bestFit="1" customWidth="1"/>
    <col min="4" max="4" width="11.1796875" bestFit="1" customWidth="1"/>
    <col min="5" max="5" width="13.1796875" bestFit="1" customWidth="1"/>
    <col min="6" max="6" width="15.08984375" bestFit="1" customWidth="1"/>
    <col min="7" max="7" width="6.08984375" bestFit="1" customWidth="1"/>
    <col min="8" max="8" width="6.90625" bestFit="1" customWidth="1"/>
    <col min="9" max="9" width="5.54296875" bestFit="1" customWidth="1"/>
    <col min="10" max="10" width="6.90625" bestFit="1" customWidth="1"/>
    <col min="11" max="11" width="9.08984375" bestFit="1" customWidth="1"/>
    <col min="12" max="12" width="26.81640625" bestFit="1" customWidth="1"/>
    <col min="13" max="13" width="15.54296875" bestFit="1" customWidth="1"/>
    <col min="14" max="14" width="20.7265625" bestFit="1" customWidth="1"/>
    <col min="15" max="15" width="17.26953125" bestFit="1" customWidth="1"/>
  </cols>
  <sheetData>
    <row r="1" spans="1:17" x14ac:dyDescent="0.35">
      <c r="A1" s="21" t="s">
        <v>23</v>
      </c>
      <c r="B1" s="21" t="s">
        <v>24</v>
      </c>
      <c r="C1" s="21" t="s">
        <v>25</v>
      </c>
      <c r="D1" s="21" t="s">
        <v>122</v>
      </c>
      <c r="E1" s="21" t="s">
        <v>123</v>
      </c>
      <c r="F1" s="21" t="s">
        <v>124</v>
      </c>
      <c r="G1" s="21" t="s">
        <v>26</v>
      </c>
      <c r="H1" s="21" t="s">
        <v>27</v>
      </c>
      <c r="I1" s="21" t="s">
        <v>28</v>
      </c>
      <c r="J1" s="21" t="s">
        <v>29</v>
      </c>
      <c r="K1" s="21" t="s">
        <v>121</v>
      </c>
      <c r="L1" s="21" t="s">
        <v>125</v>
      </c>
      <c r="M1" s="21" t="s">
        <v>21</v>
      </c>
      <c r="N1" s="21" t="s">
        <v>144</v>
      </c>
      <c r="O1" s="21" t="s">
        <v>170</v>
      </c>
      <c r="P1" s="21"/>
      <c r="Q1" s="21"/>
    </row>
    <row r="2" spans="1:17" x14ac:dyDescent="0.35">
      <c r="A2" t="str">
        <f>IF('FPCalculationForm Wales'!$D$7=0,"",'FPCalculationForm Wales'!$D$7)</f>
        <v/>
      </c>
      <c r="B2" t="str">
        <f>IF('FPCalculationForm Wales'!$D$8=0,"",'FPCalculationForm Wales'!$D$8)</f>
        <v/>
      </c>
      <c r="C2" t="str">
        <f>IF('FPCalculationForm Wales'!$D$9=0,"",'FPCalculationForm Wales'!$D$9)</f>
        <v/>
      </c>
      <c r="D2" t="str">
        <f>IF('FPCalculationForm Wales'!$D$10=0,"",'FPCalculationForm Wales'!$D$10)</f>
        <v/>
      </c>
      <c r="E2" t="str">
        <f>IF('FPCalculationForm Wales'!$D$11=0,"",'FPCalculationForm Wales'!$D$11)</f>
        <v/>
      </c>
      <c r="F2" t="str">
        <f>IF('FPCalculationForm Wales'!$D$12=0,"",'FPCalculationForm Wales'!$D$12)</f>
        <v/>
      </c>
      <c r="G2" t="str">
        <f>IF('FPCalculationForm Wales'!$D$13=0,"",'FPCalculationForm Wales'!$D$13)</f>
        <v/>
      </c>
      <c r="H2" t="str">
        <f>IF('FPCalculationForm Wales'!$D$14=0,"",'FPCalculationForm Wales'!$D$14)</f>
        <v/>
      </c>
      <c r="I2" t="str">
        <f>IF('FPCalculationForm Wales'!$D$15=0,"",'FPCalculationForm Wales'!$D$15)</f>
        <v/>
      </c>
      <c r="J2" t="str">
        <f>IF('FPCalculationForm Wales'!$D$16=0,"",'FPCalculationForm Wales'!$D$16)</f>
        <v/>
      </c>
      <c r="K2" t="str">
        <f>IF('FPCalculationForm Wales'!$D$17=0,"",'FPCalculationForm Wales'!$D$17)</f>
        <v/>
      </c>
      <c r="L2" s="75">
        <f>'FPCalculationForm Wales'!E30</f>
        <v>0</v>
      </c>
      <c r="M2" s="75">
        <f>'FPCalculationForm Wales'!E45</f>
        <v>0</v>
      </c>
      <c r="N2">
        <f>'FPCalculationForm Wales'!E43</f>
        <v>0</v>
      </c>
      <c r="O2" s="75" t="str">
        <f>'FPCalculationForm Wales'!B50</f>
        <v/>
      </c>
      <c r="P2" s="75"/>
      <c r="Q2" s="24"/>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0070C0"/>
    <pageSetUpPr autoPageBreaks="0"/>
  </sheetPr>
  <dimension ref="A1:AA102"/>
  <sheetViews>
    <sheetView workbookViewId="0"/>
  </sheetViews>
  <sheetFormatPr defaultColWidth="9.26953125" defaultRowHeight="14.5" x14ac:dyDescent="0.35"/>
  <cols>
    <col min="1" max="1" width="4.7265625" bestFit="1" customWidth="1"/>
    <col min="2" max="2" width="9.81640625" bestFit="1" customWidth="1"/>
    <col min="3" max="3" width="8.453125" bestFit="1" customWidth="1"/>
    <col min="4" max="4" width="11.1796875" bestFit="1" customWidth="1"/>
    <col min="5" max="5" width="13.1796875" bestFit="1" customWidth="1"/>
    <col min="6" max="6" width="15.08984375" bestFit="1" customWidth="1"/>
    <col min="7" max="7" width="6.08984375" bestFit="1" customWidth="1"/>
    <col min="8" max="8" width="6.90625" bestFit="1" customWidth="1"/>
    <col min="9" max="9" width="5.54296875" bestFit="1" customWidth="1"/>
    <col min="10" max="10" width="6.90625" bestFit="1" customWidth="1"/>
    <col min="11" max="11" width="9.08984375" bestFit="1" customWidth="1"/>
    <col min="12" max="12" width="26.81640625" style="75" bestFit="1" customWidth="1"/>
    <col min="13" max="13" width="24.6328125" style="75" bestFit="1" customWidth="1"/>
    <col min="14" max="14" width="19.90625" style="75" bestFit="1" customWidth="1"/>
    <col min="15" max="15" width="31.90625" style="75" bestFit="1" customWidth="1"/>
    <col min="16" max="16" width="15.54296875" style="75" bestFit="1" customWidth="1"/>
    <col min="17" max="17" width="13.90625" style="24" bestFit="1" customWidth="1"/>
    <col min="18" max="18" width="25.7265625" style="24" bestFit="1" customWidth="1"/>
    <col min="19" max="19" width="27.54296875" style="24" bestFit="1" customWidth="1"/>
    <col min="20" max="20" width="26.1796875" style="75" bestFit="1" customWidth="1"/>
    <col min="21" max="21" width="42.54296875" style="75" bestFit="1" customWidth="1"/>
    <col min="22" max="22" width="8.7265625" bestFit="1" customWidth="1"/>
    <col min="23" max="23" width="20.7265625" style="24" bestFit="1" customWidth="1"/>
    <col min="24" max="24" width="31.6328125" bestFit="1" customWidth="1"/>
    <col min="25" max="25" width="31.1796875" bestFit="1" customWidth="1"/>
    <col min="26" max="26" width="29.1796875" bestFit="1" customWidth="1"/>
    <col min="27" max="27" width="30.90625" bestFit="1" customWidth="1"/>
  </cols>
  <sheetData>
    <row r="1" spans="1:27" s="21" customFormat="1" x14ac:dyDescent="0.35">
      <c r="A1" s="21" t="s">
        <v>23</v>
      </c>
      <c r="B1" s="21" t="s">
        <v>24</v>
      </c>
      <c r="C1" s="21" t="s">
        <v>25</v>
      </c>
      <c r="D1" s="21" t="s">
        <v>122</v>
      </c>
      <c r="E1" s="21" t="s">
        <v>123</v>
      </c>
      <c r="F1" s="21" t="s">
        <v>124</v>
      </c>
      <c r="G1" s="21" t="s">
        <v>26</v>
      </c>
      <c r="H1" s="21" t="s">
        <v>27</v>
      </c>
      <c r="I1" s="21" t="s">
        <v>28</v>
      </c>
      <c r="J1" s="21" t="s">
        <v>29</v>
      </c>
      <c r="K1" s="21" t="s">
        <v>121</v>
      </c>
      <c r="L1" s="21" t="s">
        <v>125</v>
      </c>
      <c r="M1" s="21" t="s">
        <v>20</v>
      </c>
      <c r="N1" s="21" t="s">
        <v>110</v>
      </c>
      <c r="O1" s="21" t="s">
        <v>118</v>
      </c>
      <c r="P1" s="21" t="s">
        <v>21</v>
      </c>
      <c r="Q1" s="21" t="s">
        <v>19</v>
      </c>
      <c r="R1" s="21" t="s">
        <v>126</v>
      </c>
      <c r="S1" s="21" t="s">
        <v>127</v>
      </c>
      <c r="T1" s="21" t="s">
        <v>98</v>
      </c>
      <c r="U1" s="21" t="s">
        <v>22</v>
      </c>
      <c r="V1" s="21" t="s">
        <v>92</v>
      </c>
      <c r="W1" s="21" t="s">
        <v>144</v>
      </c>
      <c r="X1" s="21" t="s">
        <v>130</v>
      </c>
      <c r="Y1" s="21" t="s">
        <v>129</v>
      </c>
      <c r="Z1" s="21" t="s">
        <v>128</v>
      </c>
      <c r="AA1" s="21" t="s">
        <v>132</v>
      </c>
    </row>
    <row r="2" spans="1:27" x14ac:dyDescent="0.35">
      <c r="Q2"/>
      <c r="R2"/>
      <c r="S2"/>
      <c r="W2"/>
      <c r="X2" s="75"/>
      <c r="Z2" s="24"/>
    </row>
    <row r="3" spans="1:27" x14ac:dyDescent="0.35">
      <c r="Q3"/>
      <c r="R3"/>
      <c r="S3"/>
      <c r="W3"/>
      <c r="X3" s="75"/>
      <c r="Z3" s="24"/>
    </row>
    <row r="4" spans="1:27" x14ac:dyDescent="0.35">
      <c r="Q4"/>
      <c r="R4"/>
      <c r="S4"/>
      <c r="W4"/>
      <c r="X4" s="75"/>
      <c r="Z4" s="24"/>
    </row>
    <row r="5" spans="1:27" x14ac:dyDescent="0.35">
      <c r="Q5"/>
      <c r="R5"/>
      <c r="S5"/>
      <c r="W5"/>
      <c r="X5" s="75"/>
      <c r="Z5" s="24"/>
    </row>
    <row r="6" spans="1:27" x14ac:dyDescent="0.35">
      <c r="L6"/>
      <c r="M6"/>
      <c r="N6"/>
      <c r="O6"/>
      <c r="P6"/>
      <c r="Q6"/>
      <c r="R6"/>
      <c r="S6"/>
      <c r="T6"/>
      <c r="U6"/>
      <c r="W6"/>
    </row>
    <row r="7" spans="1:27" x14ac:dyDescent="0.35">
      <c r="L7"/>
      <c r="M7"/>
      <c r="N7"/>
      <c r="O7"/>
      <c r="P7"/>
      <c r="Q7"/>
      <c r="R7"/>
      <c r="S7"/>
      <c r="T7"/>
      <c r="U7"/>
      <c r="W7"/>
    </row>
    <row r="8" spans="1:27" x14ac:dyDescent="0.35">
      <c r="L8"/>
      <c r="M8"/>
      <c r="N8"/>
      <c r="O8"/>
      <c r="P8"/>
      <c r="Q8"/>
      <c r="R8"/>
      <c r="S8"/>
      <c r="T8"/>
      <c r="U8"/>
      <c r="W8"/>
    </row>
    <row r="9" spans="1:27" x14ac:dyDescent="0.35">
      <c r="L9"/>
      <c r="M9"/>
      <c r="N9"/>
      <c r="O9"/>
      <c r="P9"/>
      <c r="Q9"/>
      <c r="R9"/>
      <c r="S9"/>
      <c r="T9"/>
      <c r="U9"/>
      <c r="W9"/>
    </row>
    <row r="10" spans="1:27" x14ac:dyDescent="0.35">
      <c r="L10"/>
      <c r="M10"/>
      <c r="N10"/>
      <c r="O10"/>
      <c r="P10"/>
      <c r="Q10"/>
      <c r="R10"/>
      <c r="S10"/>
      <c r="T10"/>
      <c r="U10"/>
      <c r="W10"/>
    </row>
    <row r="11" spans="1:27" x14ac:dyDescent="0.35">
      <c r="L11"/>
      <c r="M11"/>
      <c r="N11"/>
      <c r="O11"/>
      <c r="P11"/>
      <c r="Q11"/>
      <c r="R11"/>
      <c r="S11"/>
      <c r="T11"/>
      <c r="U11"/>
      <c r="W11"/>
    </row>
    <row r="12" spans="1:27" x14ac:dyDescent="0.35">
      <c r="L12"/>
      <c r="M12"/>
      <c r="N12"/>
      <c r="O12"/>
      <c r="P12"/>
      <c r="Q12"/>
      <c r="R12"/>
      <c r="S12"/>
      <c r="T12"/>
      <c r="U12"/>
      <c r="W12"/>
    </row>
    <row r="13" spans="1:27" x14ac:dyDescent="0.35">
      <c r="L13"/>
      <c r="M13"/>
      <c r="N13"/>
      <c r="O13"/>
      <c r="P13"/>
      <c r="Q13"/>
      <c r="R13"/>
      <c r="S13"/>
      <c r="T13"/>
      <c r="U13"/>
      <c r="W13"/>
    </row>
    <row r="14" spans="1:27" x14ac:dyDescent="0.35">
      <c r="L14"/>
      <c r="M14"/>
      <c r="N14"/>
      <c r="O14"/>
      <c r="P14"/>
      <c r="Q14"/>
      <c r="R14"/>
      <c r="S14"/>
      <c r="T14"/>
      <c r="U14"/>
      <c r="W14"/>
    </row>
    <row r="15" spans="1:27" x14ac:dyDescent="0.35">
      <c r="L15"/>
      <c r="M15"/>
      <c r="N15"/>
      <c r="O15"/>
      <c r="P15"/>
      <c r="Q15"/>
      <c r="R15"/>
      <c r="S15"/>
      <c r="T15"/>
      <c r="U15"/>
      <c r="W15"/>
    </row>
    <row r="16" spans="1:27" x14ac:dyDescent="0.35">
      <c r="L16"/>
      <c r="M16"/>
      <c r="N16"/>
      <c r="O16"/>
      <c r="P16"/>
      <c r="Q16"/>
      <c r="R16"/>
      <c r="S16"/>
      <c r="T16"/>
      <c r="U16"/>
      <c r="W16"/>
    </row>
    <row r="17" spans="12:26" x14ac:dyDescent="0.35">
      <c r="L17"/>
      <c r="M17"/>
      <c r="N17"/>
      <c r="O17"/>
      <c r="P17"/>
      <c r="Q17"/>
      <c r="R17"/>
      <c r="S17"/>
      <c r="T17"/>
      <c r="U17"/>
      <c r="W17"/>
    </row>
    <row r="18" spans="12:26" x14ac:dyDescent="0.35">
      <c r="L18"/>
      <c r="M18"/>
      <c r="N18"/>
      <c r="O18"/>
      <c r="P18"/>
      <c r="Q18"/>
      <c r="R18"/>
      <c r="S18"/>
      <c r="T18"/>
      <c r="U18"/>
      <c r="W18"/>
    </row>
    <row r="19" spans="12:26" x14ac:dyDescent="0.35">
      <c r="L19"/>
      <c r="M19"/>
      <c r="N19"/>
      <c r="O19"/>
      <c r="P19"/>
      <c r="Q19"/>
      <c r="R19"/>
      <c r="S19"/>
      <c r="T19"/>
      <c r="U19"/>
      <c r="W19"/>
    </row>
    <row r="20" spans="12:26" x14ac:dyDescent="0.35">
      <c r="L20"/>
      <c r="M20"/>
      <c r="N20"/>
      <c r="O20"/>
      <c r="P20"/>
      <c r="Q20"/>
      <c r="R20"/>
      <c r="S20"/>
      <c r="T20"/>
      <c r="U20"/>
      <c r="W20"/>
    </row>
    <row r="21" spans="12:26" x14ac:dyDescent="0.35">
      <c r="L21"/>
      <c r="M21"/>
      <c r="N21"/>
      <c r="O21"/>
      <c r="P21"/>
      <c r="Q21"/>
      <c r="R21"/>
      <c r="S21"/>
      <c r="T21"/>
      <c r="U21"/>
      <c r="W21"/>
    </row>
    <row r="22" spans="12:26" x14ac:dyDescent="0.35">
      <c r="L22"/>
      <c r="M22"/>
      <c r="N22"/>
      <c r="O22"/>
      <c r="P22"/>
      <c r="Q22"/>
      <c r="R22"/>
      <c r="S22"/>
      <c r="T22"/>
      <c r="U22"/>
      <c r="W22"/>
    </row>
    <row r="23" spans="12:26" x14ac:dyDescent="0.35">
      <c r="L23"/>
      <c r="M23"/>
      <c r="N23"/>
      <c r="O23"/>
      <c r="P23"/>
      <c r="Q23"/>
      <c r="R23"/>
      <c r="S23"/>
      <c r="T23"/>
      <c r="U23"/>
      <c r="W23"/>
    </row>
    <row r="24" spans="12:26" x14ac:dyDescent="0.35">
      <c r="Q24"/>
      <c r="R24"/>
      <c r="S24"/>
      <c r="W24"/>
      <c r="X24" s="75"/>
      <c r="Z24" s="24"/>
    </row>
    <row r="25" spans="12:26" x14ac:dyDescent="0.35">
      <c r="Q25"/>
      <c r="R25"/>
      <c r="S25"/>
      <c r="W25" s="75"/>
      <c r="Y25" s="24"/>
    </row>
    <row r="26" spans="12:26" x14ac:dyDescent="0.35">
      <c r="Q26"/>
      <c r="R26"/>
      <c r="S26"/>
      <c r="W26" s="75"/>
      <c r="Y26" s="24"/>
    </row>
    <row r="27" spans="12:26" x14ac:dyDescent="0.35">
      <c r="Q27"/>
      <c r="R27"/>
      <c r="S27"/>
      <c r="W27" s="75"/>
      <c r="Y27" s="24"/>
    </row>
    <row r="28" spans="12:26" x14ac:dyDescent="0.35">
      <c r="Q28"/>
      <c r="R28"/>
      <c r="S28"/>
      <c r="W28" s="75"/>
      <c r="Y28" s="24"/>
    </row>
    <row r="29" spans="12:26" x14ac:dyDescent="0.35">
      <c r="Q29"/>
      <c r="R29"/>
      <c r="S29"/>
      <c r="W29" s="75"/>
      <c r="Y29" s="24"/>
    </row>
    <row r="30" spans="12:26" x14ac:dyDescent="0.35">
      <c r="Q30"/>
      <c r="R30"/>
      <c r="S30"/>
      <c r="W30" s="75"/>
      <c r="Y30" s="24"/>
    </row>
    <row r="31" spans="12:26" x14ac:dyDescent="0.35">
      <c r="Q31"/>
      <c r="R31"/>
      <c r="S31"/>
      <c r="W31" s="75"/>
      <c r="Y31" s="24"/>
    </row>
    <row r="32" spans="12:26" x14ac:dyDescent="0.35">
      <c r="Q32"/>
      <c r="R32"/>
      <c r="S32"/>
      <c r="W32" s="75"/>
      <c r="Y32" s="24"/>
    </row>
    <row r="33" spans="1:25" x14ac:dyDescent="0.35">
      <c r="Q33"/>
      <c r="R33"/>
      <c r="S33"/>
      <c r="W33" s="75"/>
      <c r="Y33" s="24"/>
    </row>
    <row r="34" spans="1:25" x14ac:dyDescent="0.35">
      <c r="Q34"/>
      <c r="R34"/>
      <c r="S34"/>
      <c r="W34" s="75"/>
      <c r="Y34" s="24"/>
    </row>
    <row r="35" spans="1:25" x14ac:dyDescent="0.35">
      <c r="Q35"/>
      <c r="R35"/>
      <c r="S35"/>
      <c r="W35" s="75"/>
      <c r="Y35" s="24"/>
    </row>
    <row r="36" spans="1:25" x14ac:dyDescent="0.35">
      <c r="Q36"/>
      <c r="R36"/>
      <c r="S36"/>
      <c r="W36" s="75"/>
    </row>
    <row r="37" spans="1:25" x14ac:dyDescent="0.35">
      <c r="Q37"/>
      <c r="R37"/>
      <c r="S37"/>
      <c r="W37" s="75"/>
    </row>
    <row r="38" spans="1:25" x14ac:dyDescent="0.35">
      <c r="Q38"/>
      <c r="R38"/>
      <c r="S38"/>
      <c r="W38" s="75"/>
    </row>
    <row r="39" spans="1:25" x14ac:dyDescent="0.35">
      <c r="Q39"/>
      <c r="R39"/>
      <c r="S39"/>
      <c r="W39" s="75"/>
    </row>
    <row r="40" spans="1:25" x14ac:dyDescent="0.35">
      <c r="L40"/>
      <c r="M40"/>
      <c r="N40"/>
      <c r="O40"/>
      <c r="P40"/>
      <c r="Q40"/>
      <c r="R40"/>
      <c r="S40"/>
      <c r="T40"/>
      <c r="U40"/>
      <c r="W40"/>
    </row>
    <row r="41" spans="1:25" x14ac:dyDescent="0.35">
      <c r="Q41"/>
      <c r="R41"/>
      <c r="S41"/>
      <c r="W41" s="75"/>
    </row>
    <row r="42" spans="1:25" x14ac:dyDescent="0.35">
      <c r="Q42"/>
      <c r="R42"/>
      <c r="S42"/>
      <c r="W42" s="75"/>
    </row>
    <row r="43" spans="1:25" x14ac:dyDescent="0.35">
      <c r="Q43"/>
      <c r="R43"/>
      <c r="S43"/>
      <c r="W43" s="75"/>
    </row>
    <row r="44" spans="1:25" x14ac:dyDescent="0.35">
      <c r="Q44"/>
      <c r="R44"/>
      <c r="S44"/>
      <c r="W44" s="75"/>
    </row>
    <row r="45" spans="1:25" x14ac:dyDescent="0.35">
      <c r="Q45"/>
      <c r="R45"/>
      <c r="S45"/>
      <c r="W45" s="75"/>
    </row>
    <row r="46" spans="1:25" x14ac:dyDescent="0.35">
      <c r="L46" s="24"/>
      <c r="M46" s="24"/>
      <c r="N46" s="24"/>
      <c r="O46" s="24"/>
      <c r="P46" s="24"/>
      <c r="Q46" s="21"/>
      <c r="R46" s="21"/>
      <c r="S46" s="21"/>
      <c r="T46" s="24"/>
      <c r="U46" s="24"/>
    </row>
    <row r="47" spans="1:25" x14ac:dyDescent="0.35">
      <c r="A47" s="21"/>
      <c r="B47" s="21"/>
      <c r="C47" s="21"/>
      <c r="D47" s="21"/>
      <c r="E47" s="21"/>
      <c r="F47" s="21"/>
      <c r="G47" s="21"/>
      <c r="H47" s="21"/>
      <c r="I47" s="21"/>
      <c r="J47" s="21"/>
      <c r="K47" s="21"/>
      <c r="L47" s="74"/>
      <c r="M47" s="74"/>
      <c r="N47" s="74"/>
      <c r="O47" s="74"/>
      <c r="P47" s="74"/>
      <c r="Q47" s="21"/>
      <c r="R47" s="21"/>
      <c r="S47" s="21"/>
      <c r="T47" s="74"/>
      <c r="U47" s="74"/>
      <c r="V47" s="21"/>
      <c r="W47" s="23"/>
      <c r="X47" s="21"/>
    </row>
    <row r="48" spans="1:25" x14ac:dyDescent="0.35">
      <c r="A48" s="21"/>
      <c r="B48" s="21"/>
      <c r="C48" s="21"/>
      <c r="D48" s="21"/>
      <c r="E48" s="21"/>
      <c r="F48" s="21"/>
      <c r="G48" s="21"/>
      <c r="H48" s="21"/>
      <c r="I48" s="21"/>
      <c r="J48" s="21"/>
      <c r="K48" s="21"/>
      <c r="L48" s="74"/>
      <c r="M48" s="74"/>
      <c r="N48" s="74"/>
      <c r="O48" s="74"/>
      <c r="P48" s="74"/>
      <c r="Q48" s="21"/>
      <c r="R48" s="21"/>
      <c r="S48" s="21"/>
      <c r="T48" s="74"/>
      <c r="U48" s="74"/>
      <c r="V48" s="21"/>
      <c r="W48" s="23"/>
      <c r="X48" s="21"/>
    </row>
    <row r="49" spans="1:24" x14ac:dyDescent="0.35">
      <c r="A49" s="21"/>
      <c r="B49" s="21"/>
      <c r="C49" s="21"/>
      <c r="D49" s="21"/>
      <c r="E49" s="21"/>
      <c r="F49" s="21"/>
      <c r="G49" s="21"/>
      <c r="H49" s="21"/>
      <c r="I49" s="21"/>
      <c r="J49" s="21"/>
      <c r="K49" s="21"/>
      <c r="L49" s="74"/>
      <c r="M49" s="74"/>
      <c r="N49" s="74"/>
      <c r="O49" s="74"/>
      <c r="P49" s="74"/>
      <c r="Q49" s="21"/>
      <c r="R49" s="21"/>
      <c r="S49" s="21"/>
      <c r="T49" s="74"/>
      <c r="U49" s="74"/>
      <c r="V49" s="21"/>
      <c r="W49" s="23"/>
      <c r="X49" s="21"/>
    </row>
    <row r="50" spans="1:24" x14ac:dyDescent="0.35">
      <c r="Q50"/>
      <c r="R50"/>
      <c r="S50"/>
    </row>
    <row r="51" spans="1:24" x14ac:dyDescent="0.35">
      <c r="Q51"/>
      <c r="R51"/>
      <c r="S51"/>
    </row>
    <row r="52" spans="1:24" x14ac:dyDescent="0.35">
      <c r="Q52"/>
      <c r="R52"/>
      <c r="S52"/>
    </row>
    <row r="53" spans="1:24" x14ac:dyDescent="0.35">
      <c r="Q53"/>
      <c r="R53"/>
      <c r="S53"/>
    </row>
    <row r="54" spans="1:24" x14ac:dyDescent="0.35">
      <c r="Q54"/>
      <c r="R54"/>
      <c r="S54"/>
    </row>
    <row r="55" spans="1:24" x14ac:dyDescent="0.35">
      <c r="Q55"/>
      <c r="R55"/>
      <c r="S55"/>
    </row>
    <row r="56" spans="1:24" x14ac:dyDescent="0.35">
      <c r="Q56"/>
      <c r="R56"/>
      <c r="S56"/>
    </row>
    <row r="57" spans="1:24" x14ac:dyDescent="0.35">
      <c r="Q57"/>
      <c r="R57"/>
      <c r="S57"/>
    </row>
    <row r="58" spans="1:24" x14ac:dyDescent="0.35">
      <c r="Q58"/>
      <c r="R58"/>
      <c r="S58"/>
    </row>
    <row r="59" spans="1:24" x14ac:dyDescent="0.35">
      <c r="Q59"/>
      <c r="R59"/>
      <c r="S59"/>
    </row>
    <row r="60" spans="1:24" x14ac:dyDescent="0.35">
      <c r="Q60"/>
      <c r="R60"/>
      <c r="S60"/>
    </row>
    <row r="61" spans="1:24" x14ac:dyDescent="0.35">
      <c r="Q61"/>
      <c r="R61"/>
      <c r="S61"/>
    </row>
    <row r="62" spans="1:24" x14ac:dyDescent="0.35">
      <c r="Q62"/>
      <c r="R62"/>
      <c r="S62"/>
    </row>
    <row r="63" spans="1:24" x14ac:dyDescent="0.35">
      <c r="Q63"/>
      <c r="R63"/>
      <c r="S63"/>
    </row>
    <row r="64" spans="1:24" x14ac:dyDescent="0.35">
      <c r="Q64"/>
      <c r="R64"/>
      <c r="S64"/>
    </row>
    <row r="65" spans="17:19" x14ac:dyDescent="0.35">
      <c r="Q65"/>
      <c r="R65"/>
      <c r="S65"/>
    </row>
    <row r="66" spans="17:19" x14ac:dyDescent="0.35">
      <c r="Q66"/>
      <c r="R66"/>
      <c r="S66"/>
    </row>
    <row r="67" spans="17:19" x14ac:dyDescent="0.35">
      <c r="Q67"/>
      <c r="R67"/>
      <c r="S67"/>
    </row>
    <row r="68" spans="17:19" x14ac:dyDescent="0.35">
      <c r="Q68"/>
      <c r="R68"/>
      <c r="S68"/>
    </row>
    <row r="69" spans="17:19" x14ac:dyDescent="0.35">
      <c r="Q69"/>
      <c r="R69"/>
      <c r="S69"/>
    </row>
    <row r="70" spans="17:19" x14ac:dyDescent="0.35">
      <c r="Q70"/>
      <c r="R70"/>
      <c r="S70"/>
    </row>
    <row r="71" spans="17:19" x14ac:dyDescent="0.35">
      <c r="Q71"/>
      <c r="R71"/>
      <c r="S71"/>
    </row>
    <row r="72" spans="17:19" x14ac:dyDescent="0.35">
      <c r="Q72"/>
      <c r="R72"/>
      <c r="S72"/>
    </row>
    <row r="73" spans="17:19" x14ac:dyDescent="0.35">
      <c r="Q73"/>
      <c r="R73"/>
      <c r="S73"/>
    </row>
    <row r="74" spans="17:19" x14ac:dyDescent="0.35">
      <c r="Q74"/>
      <c r="R74"/>
      <c r="S74"/>
    </row>
    <row r="75" spans="17:19" x14ac:dyDescent="0.35">
      <c r="Q75"/>
      <c r="R75"/>
      <c r="S75"/>
    </row>
    <row r="76" spans="17:19" x14ac:dyDescent="0.35">
      <c r="Q76"/>
      <c r="R76"/>
      <c r="S76"/>
    </row>
    <row r="77" spans="17:19" x14ac:dyDescent="0.35">
      <c r="Q77"/>
      <c r="R77"/>
      <c r="S77"/>
    </row>
    <row r="78" spans="17:19" x14ac:dyDescent="0.35">
      <c r="Q78"/>
      <c r="R78"/>
      <c r="S78"/>
    </row>
    <row r="79" spans="17:19" x14ac:dyDescent="0.35">
      <c r="Q79"/>
      <c r="R79"/>
      <c r="S79"/>
    </row>
    <row r="80" spans="17:19" x14ac:dyDescent="0.35">
      <c r="Q80"/>
      <c r="R80"/>
      <c r="S80"/>
    </row>
    <row r="81" spans="17:19" x14ac:dyDescent="0.35">
      <c r="Q81"/>
      <c r="R81"/>
      <c r="S81"/>
    </row>
    <row r="82" spans="17:19" x14ac:dyDescent="0.35">
      <c r="Q82"/>
      <c r="R82"/>
      <c r="S82"/>
    </row>
    <row r="83" spans="17:19" x14ac:dyDescent="0.35">
      <c r="Q83"/>
      <c r="R83"/>
      <c r="S83"/>
    </row>
    <row r="84" spans="17:19" x14ac:dyDescent="0.35">
      <c r="Q84"/>
      <c r="R84"/>
      <c r="S84"/>
    </row>
    <row r="85" spans="17:19" x14ac:dyDescent="0.35">
      <c r="Q85"/>
      <c r="R85"/>
      <c r="S85"/>
    </row>
    <row r="86" spans="17:19" x14ac:dyDescent="0.35">
      <c r="Q86"/>
      <c r="R86"/>
      <c r="S86"/>
    </row>
    <row r="87" spans="17:19" x14ac:dyDescent="0.35">
      <c r="Q87"/>
      <c r="R87"/>
      <c r="S87"/>
    </row>
    <row r="88" spans="17:19" x14ac:dyDescent="0.35">
      <c r="Q88"/>
      <c r="R88"/>
      <c r="S88"/>
    </row>
    <row r="89" spans="17:19" x14ac:dyDescent="0.35">
      <c r="Q89"/>
      <c r="R89"/>
      <c r="S89"/>
    </row>
    <row r="90" spans="17:19" x14ac:dyDescent="0.35">
      <c r="Q90"/>
      <c r="R90"/>
      <c r="S90"/>
    </row>
    <row r="91" spans="17:19" x14ac:dyDescent="0.35">
      <c r="Q91"/>
      <c r="R91"/>
      <c r="S91"/>
    </row>
    <row r="92" spans="17:19" x14ac:dyDescent="0.35">
      <c r="Q92"/>
      <c r="R92"/>
      <c r="S92"/>
    </row>
    <row r="93" spans="17:19" x14ac:dyDescent="0.35">
      <c r="Q93"/>
      <c r="R93"/>
      <c r="S93"/>
    </row>
    <row r="94" spans="17:19" x14ac:dyDescent="0.35">
      <c r="Q94"/>
      <c r="R94"/>
      <c r="S94"/>
    </row>
    <row r="95" spans="17:19" x14ac:dyDescent="0.35">
      <c r="Q95"/>
      <c r="R95"/>
      <c r="S95"/>
    </row>
    <row r="96" spans="17:19" x14ac:dyDescent="0.35">
      <c r="Q96"/>
      <c r="R96"/>
      <c r="S96"/>
    </row>
    <row r="97" spans="17:19" x14ac:dyDescent="0.35">
      <c r="Q97"/>
      <c r="R97"/>
      <c r="S97"/>
    </row>
    <row r="98" spans="17:19" x14ac:dyDescent="0.35">
      <c r="Q98"/>
      <c r="R98"/>
      <c r="S98"/>
    </row>
    <row r="99" spans="17:19" x14ac:dyDescent="0.35">
      <c r="Q99"/>
      <c r="R99"/>
      <c r="S99"/>
    </row>
    <row r="100" spans="17:19" x14ac:dyDescent="0.35">
      <c r="Q100"/>
      <c r="R100"/>
      <c r="S100"/>
    </row>
    <row r="101" spans="17:19" x14ac:dyDescent="0.35">
      <c r="Q101"/>
      <c r="R101"/>
      <c r="S101"/>
    </row>
    <row r="102" spans="17:19" x14ac:dyDescent="0.35">
      <c r="Q102"/>
      <c r="R102"/>
      <c r="S102"/>
    </row>
  </sheetData>
  <sheetProtection formatColumns="0" formatRows="0"/>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87019-53D7-4FBF-8A18-EB4F00B44226}">
  <sheetPr codeName="Sheet16">
    <tabColor rgb="FF0070C0"/>
  </sheetPr>
  <dimension ref="A1:O6"/>
  <sheetViews>
    <sheetView workbookViewId="0"/>
  </sheetViews>
  <sheetFormatPr defaultRowHeight="14.5" x14ac:dyDescent="0.35"/>
  <cols>
    <col min="1" max="1" width="4.7265625" bestFit="1" customWidth="1"/>
    <col min="2" max="2" width="9.81640625" bestFit="1" customWidth="1"/>
    <col min="3" max="3" width="8.453125" bestFit="1" customWidth="1"/>
    <col min="4" max="4" width="11.1796875" bestFit="1" customWidth="1"/>
    <col min="5" max="5" width="13.1796875" bestFit="1" customWidth="1"/>
    <col min="6" max="6" width="15.08984375" bestFit="1" customWidth="1"/>
    <col min="7" max="7" width="6.08984375" bestFit="1" customWidth="1"/>
    <col min="8" max="8" width="6.90625" bestFit="1" customWidth="1"/>
    <col min="9" max="9" width="5.54296875" bestFit="1" customWidth="1"/>
    <col min="10" max="10" width="6.90625" bestFit="1" customWidth="1"/>
    <col min="11" max="11" width="9.08984375" bestFit="1" customWidth="1"/>
    <col min="12" max="12" width="26.81640625" bestFit="1" customWidth="1"/>
    <col min="13" max="13" width="15.54296875" bestFit="1" customWidth="1"/>
    <col min="14" max="14" width="20.7265625" bestFit="1" customWidth="1"/>
    <col min="15" max="15" width="17.26953125" bestFit="1" customWidth="1"/>
  </cols>
  <sheetData>
    <row r="1" spans="1:15" s="21" customFormat="1" x14ac:dyDescent="0.35">
      <c r="A1" s="21" t="s">
        <v>23</v>
      </c>
      <c r="B1" s="21" t="s">
        <v>24</v>
      </c>
      <c r="C1" s="21" t="s">
        <v>25</v>
      </c>
      <c r="D1" s="21" t="s">
        <v>122</v>
      </c>
      <c r="E1" s="21" t="s">
        <v>123</v>
      </c>
      <c r="F1" s="21" t="s">
        <v>124</v>
      </c>
      <c r="G1" s="21" t="s">
        <v>26</v>
      </c>
      <c r="H1" s="21" t="s">
        <v>27</v>
      </c>
      <c r="I1" s="21" t="s">
        <v>28</v>
      </c>
      <c r="J1" s="21" t="s">
        <v>29</v>
      </c>
      <c r="K1" s="21" t="s">
        <v>121</v>
      </c>
      <c r="L1" s="21" t="s">
        <v>125</v>
      </c>
      <c r="M1" s="21" t="s">
        <v>21</v>
      </c>
      <c r="N1" s="21" t="s">
        <v>144</v>
      </c>
      <c r="O1" s="21" t="s">
        <v>170</v>
      </c>
    </row>
    <row r="2" spans="1:15" x14ac:dyDescent="0.35">
      <c r="L2" s="75"/>
      <c r="M2" s="75"/>
      <c r="O2" s="75"/>
    </row>
    <row r="3" spans="1:15" x14ac:dyDescent="0.35">
      <c r="L3" s="75"/>
      <c r="M3" s="75"/>
      <c r="O3" s="75"/>
    </row>
    <row r="4" spans="1:15" x14ac:dyDescent="0.35">
      <c r="L4" s="75"/>
      <c r="M4" s="75"/>
      <c r="O4" s="75"/>
    </row>
    <row r="5" spans="1:15" x14ac:dyDescent="0.35">
      <c r="L5" s="75"/>
      <c r="M5" s="75"/>
      <c r="O5" s="75"/>
    </row>
    <row r="6" spans="1:15" x14ac:dyDescent="0.35">
      <c r="L6" s="75"/>
      <c r="M6" s="75"/>
      <c r="O6" s="75"/>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408CC-89DB-4721-AD70-6AD44A8E32C0}">
  <sheetPr codeName="Sheet12">
    <tabColor rgb="FF0070C0"/>
    <pageSetUpPr autoPageBreaks="0"/>
  </sheetPr>
  <dimension ref="A1:AB104"/>
  <sheetViews>
    <sheetView workbookViewId="0"/>
  </sheetViews>
  <sheetFormatPr defaultColWidth="9.26953125" defaultRowHeight="14.5" x14ac:dyDescent="0.35"/>
  <cols>
    <col min="1" max="1" width="4.7265625" bestFit="1" customWidth="1"/>
    <col min="2" max="2" width="9.81640625" bestFit="1" customWidth="1"/>
    <col min="3" max="3" width="8.453125" bestFit="1" customWidth="1"/>
    <col min="4" max="4" width="11.1796875" bestFit="1" customWidth="1"/>
    <col min="5" max="5" width="13.1796875" bestFit="1" customWidth="1"/>
    <col min="6" max="6" width="15.08984375" bestFit="1" customWidth="1"/>
    <col min="7" max="7" width="6.08984375" bestFit="1" customWidth="1"/>
    <col min="8" max="8" width="6.90625" bestFit="1" customWidth="1"/>
    <col min="9" max="9" width="5.54296875" bestFit="1" customWidth="1"/>
    <col min="10" max="10" width="6.90625" bestFit="1" customWidth="1"/>
    <col min="11" max="11" width="9.08984375" bestFit="1" customWidth="1"/>
    <col min="12" max="12" width="26.81640625" style="75" bestFit="1" customWidth="1"/>
    <col min="13" max="13" width="24.6328125" style="75" bestFit="1" customWidth="1"/>
    <col min="14" max="14" width="19.90625" style="75" bestFit="1" customWidth="1"/>
    <col min="15" max="15" width="31.90625" style="75" bestFit="1" customWidth="1"/>
    <col min="16" max="16" width="15.54296875" style="75" bestFit="1" customWidth="1"/>
    <col min="17" max="17" width="13.90625" style="24" bestFit="1" customWidth="1"/>
    <col min="18" max="19" width="22.1796875" bestFit="1" customWidth="1"/>
    <col min="20" max="20" width="26.26953125" bestFit="1" customWidth="1"/>
    <col min="21" max="21" width="28.453125" bestFit="1" customWidth="1"/>
    <col min="22" max="22" width="22.1796875" style="24" bestFit="1" customWidth="1"/>
    <col min="23" max="23" width="31.453125" style="24" bestFit="1" customWidth="1"/>
    <col min="24" max="24" width="20.1796875" style="75" bestFit="1" customWidth="1"/>
    <col min="25" max="25" width="20.7265625" style="24" bestFit="1" customWidth="1"/>
    <col min="26" max="26" width="17.26953125" bestFit="1" customWidth="1"/>
    <col min="27" max="27" width="15.08984375" bestFit="1" customWidth="1"/>
    <col min="28" max="28" width="30.54296875" bestFit="1" customWidth="1"/>
    <col min="29" max="29" width="32.453125" bestFit="1" customWidth="1"/>
  </cols>
  <sheetData>
    <row r="1" spans="1:28" s="21" customFormat="1" x14ac:dyDescent="0.35">
      <c r="A1" s="21" t="s">
        <v>23</v>
      </c>
      <c r="B1" s="21" t="s">
        <v>24</v>
      </c>
      <c r="C1" s="21" t="s">
        <v>25</v>
      </c>
      <c r="D1" s="21" t="s">
        <v>122</v>
      </c>
      <c r="E1" s="21" t="s">
        <v>123</v>
      </c>
      <c r="F1" s="21" t="s">
        <v>124</v>
      </c>
      <c r="G1" s="21" t="s">
        <v>26</v>
      </c>
      <c r="H1" s="21" t="s">
        <v>27</v>
      </c>
      <c r="I1" s="21" t="s">
        <v>28</v>
      </c>
      <c r="J1" s="21" t="s">
        <v>29</v>
      </c>
      <c r="K1" s="21" t="s">
        <v>121</v>
      </c>
      <c r="L1" s="21" t="s">
        <v>125</v>
      </c>
      <c r="M1" s="21" t="s">
        <v>20</v>
      </c>
      <c r="N1" s="21" t="s">
        <v>110</v>
      </c>
      <c r="O1" s="21" t="s">
        <v>118</v>
      </c>
      <c r="P1" s="21" t="s">
        <v>21</v>
      </c>
      <c r="Q1" s="21" t="s">
        <v>19</v>
      </c>
      <c r="R1" s="21" t="s">
        <v>191</v>
      </c>
      <c r="S1" s="21" t="s">
        <v>192</v>
      </c>
      <c r="T1" s="21" t="s">
        <v>193</v>
      </c>
      <c r="U1" s="21" t="s">
        <v>194</v>
      </c>
      <c r="V1" s="21" t="s">
        <v>189</v>
      </c>
      <c r="W1" s="21" t="s">
        <v>168</v>
      </c>
      <c r="X1" s="21" t="s">
        <v>169</v>
      </c>
      <c r="Y1" s="21" t="s">
        <v>144</v>
      </c>
      <c r="Z1" s="21" t="s">
        <v>170</v>
      </c>
      <c r="AA1" s="21" t="s">
        <v>171</v>
      </c>
    </row>
    <row r="2" spans="1:28" x14ac:dyDescent="0.35">
      <c r="Q2"/>
      <c r="V2"/>
      <c r="W2"/>
      <c r="X2"/>
      <c r="Y2"/>
      <c r="Z2" s="75"/>
      <c r="AA2" s="24"/>
    </row>
    <row r="3" spans="1:28" x14ac:dyDescent="0.35">
      <c r="Q3"/>
      <c r="V3"/>
      <c r="W3"/>
      <c r="X3"/>
      <c r="Y3"/>
      <c r="Z3" s="75"/>
      <c r="AA3" s="24"/>
    </row>
    <row r="4" spans="1:28" x14ac:dyDescent="0.35">
      <c r="Q4"/>
      <c r="V4"/>
      <c r="W4"/>
      <c r="X4"/>
      <c r="Y4"/>
      <c r="Z4" s="75"/>
      <c r="AA4" s="24"/>
      <c r="AB4" s="24"/>
    </row>
    <row r="5" spans="1:28" x14ac:dyDescent="0.35">
      <c r="Q5"/>
      <c r="V5"/>
      <c r="W5"/>
      <c r="X5"/>
      <c r="Y5"/>
      <c r="Z5" s="75"/>
      <c r="AA5" s="24"/>
      <c r="AB5" s="24"/>
    </row>
    <row r="6" spans="1:28" x14ac:dyDescent="0.35">
      <c r="Q6"/>
      <c r="V6"/>
      <c r="W6"/>
      <c r="X6"/>
      <c r="Y6"/>
      <c r="Z6" s="75"/>
      <c r="AA6" s="24"/>
      <c r="AB6" s="24"/>
    </row>
    <row r="7" spans="1:28" x14ac:dyDescent="0.35">
      <c r="Q7"/>
      <c r="V7"/>
      <c r="W7"/>
      <c r="X7"/>
      <c r="Y7"/>
      <c r="Z7" s="75"/>
      <c r="AA7" s="24"/>
      <c r="AB7" s="24"/>
    </row>
    <row r="8" spans="1:28" x14ac:dyDescent="0.35">
      <c r="Q8"/>
      <c r="V8"/>
      <c r="W8"/>
      <c r="X8"/>
      <c r="Y8"/>
      <c r="Z8" s="75"/>
      <c r="AA8" s="24"/>
      <c r="AB8" s="24"/>
    </row>
    <row r="9" spans="1:28" x14ac:dyDescent="0.35">
      <c r="Q9"/>
      <c r="V9"/>
      <c r="W9"/>
      <c r="X9"/>
      <c r="Y9"/>
      <c r="Z9" s="75"/>
      <c r="AA9" s="24"/>
      <c r="AB9" s="24"/>
    </row>
    <row r="10" spans="1:28" x14ac:dyDescent="0.35">
      <c r="Q10"/>
      <c r="V10"/>
      <c r="W10"/>
      <c r="X10"/>
      <c r="Y10"/>
      <c r="Z10" s="75"/>
      <c r="AA10" s="24"/>
    </row>
    <row r="11" spans="1:28" x14ac:dyDescent="0.35">
      <c r="Q11"/>
      <c r="V11"/>
      <c r="W11"/>
      <c r="X11"/>
      <c r="Y11"/>
      <c r="Z11" s="75"/>
      <c r="AA11" s="24"/>
    </row>
    <row r="12" spans="1:28" x14ac:dyDescent="0.35">
      <c r="B12" s="21"/>
      <c r="C12" s="21"/>
      <c r="D12" s="21"/>
      <c r="E12" s="21"/>
      <c r="F12" s="21"/>
      <c r="G12" s="21"/>
      <c r="H12" s="21"/>
      <c r="I12" s="21"/>
      <c r="J12" s="21"/>
      <c r="K12" s="21"/>
      <c r="L12" s="21"/>
      <c r="M12" s="21"/>
      <c r="N12" s="21"/>
      <c r="O12" s="21"/>
      <c r="P12" s="21"/>
      <c r="Q12" s="21"/>
      <c r="R12" s="21"/>
      <c r="S12" s="21"/>
      <c r="T12" s="21"/>
      <c r="U12" s="21"/>
      <c r="V12" s="21"/>
      <c r="W12" s="21"/>
      <c r="X12" s="21"/>
      <c r="Y12" s="21"/>
      <c r="Z12" s="21"/>
      <c r="AA12" s="21"/>
    </row>
    <row r="13" spans="1:28" x14ac:dyDescent="0.35">
      <c r="B13" s="21"/>
      <c r="C13" s="21"/>
      <c r="D13" s="21"/>
      <c r="E13" s="21"/>
      <c r="F13" s="21"/>
      <c r="G13" s="21"/>
      <c r="H13" s="21"/>
      <c r="I13" s="21"/>
      <c r="J13" s="21"/>
      <c r="K13" s="21"/>
      <c r="L13" s="21"/>
      <c r="M13" s="21"/>
      <c r="N13" s="21"/>
      <c r="O13" s="21"/>
      <c r="P13" s="21"/>
      <c r="Q13" s="21"/>
      <c r="R13" s="21"/>
      <c r="S13" s="21"/>
      <c r="T13" s="21"/>
      <c r="U13" s="21"/>
      <c r="V13" s="21"/>
      <c r="W13" s="21"/>
      <c r="X13" s="21"/>
      <c r="Y13" s="21"/>
      <c r="Z13" s="21"/>
      <c r="AA13" s="21"/>
    </row>
    <row r="14" spans="1:28" x14ac:dyDescent="0.35">
      <c r="B14" s="21"/>
      <c r="C14" s="21"/>
      <c r="D14" s="21"/>
      <c r="E14" s="21"/>
      <c r="F14" s="21"/>
      <c r="G14" s="21"/>
      <c r="H14" s="21"/>
      <c r="I14" s="21"/>
      <c r="J14" s="21"/>
      <c r="K14" s="21"/>
      <c r="L14" s="21"/>
      <c r="M14" s="21"/>
      <c r="N14" s="21"/>
      <c r="O14" s="21"/>
      <c r="P14" s="21"/>
      <c r="Q14" s="21"/>
      <c r="R14" s="21"/>
      <c r="S14" s="21"/>
      <c r="T14" s="21"/>
      <c r="U14" s="21"/>
      <c r="V14" s="21"/>
      <c r="W14" s="21"/>
      <c r="X14" s="21"/>
      <c r="Y14" s="21"/>
      <c r="Z14" s="21"/>
      <c r="AA14" s="21"/>
    </row>
    <row r="15" spans="1:28" x14ac:dyDescent="0.35">
      <c r="Q15"/>
      <c r="V15"/>
      <c r="W15"/>
      <c r="X15"/>
      <c r="Y15"/>
      <c r="Z15" s="75"/>
      <c r="AA15" s="24"/>
    </row>
    <row r="16" spans="1:28" x14ac:dyDescent="0.35">
      <c r="Q16"/>
      <c r="V16"/>
      <c r="W16"/>
      <c r="X16"/>
      <c r="Y16"/>
      <c r="Z16" s="75"/>
      <c r="AA16" s="24"/>
    </row>
    <row r="17" spans="12:27" x14ac:dyDescent="0.35">
      <c r="Q17"/>
      <c r="V17"/>
      <c r="W17"/>
      <c r="Y17"/>
      <c r="Z17" s="75"/>
    </row>
    <row r="18" spans="12:27" x14ac:dyDescent="0.35">
      <c r="Q18"/>
      <c r="V18"/>
      <c r="W18"/>
      <c r="Y18"/>
      <c r="Z18" s="75"/>
    </row>
    <row r="19" spans="12:27" x14ac:dyDescent="0.35">
      <c r="L19"/>
      <c r="M19"/>
      <c r="N19"/>
      <c r="O19"/>
      <c r="P19"/>
      <c r="Q19"/>
      <c r="V19"/>
      <c r="W19"/>
      <c r="X19"/>
      <c r="Y19"/>
    </row>
    <row r="20" spans="12:27" x14ac:dyDescent="0.35">
      <c r="L20"/>
      <c r="M20"/>
      <c r="N20"/>
      <c r="O20"/>
      <c r="P20"/>
      <c r="Q20"/>
      <c r="V20"/>
      <c r="W20"/>
      <c r="X20"/>
      <c r="Y20"/>
    </row>
    <row r="21" spans="12:27" x14ac:dyDescent="0.35">
      <c r="Q21"/>
      <c r="V21"/>
      <c r="W21"/>
      <c r="Y21"/>
      <c r="Z21" s="75"/>
    </row>
    <row r="22" spans="12:27" x14ac:dyDescent="0.35">
      <c r="Q22"/>
      <c r="V22"/>
      <c r="W22"/>
      <c r="Y22"/>
      <c r="Z22" s="75"/>
    </row>
    <row r="23" spans="12:27" x14ac:dyDescent="0.35">
      <c r="Q23"/>
      <c r="V23"/>
      <c r="W23"/>
      <c r="Y23"/>
      <c r="Z23" s="75"/>
    </row>
    <row r="24" spans="12:27" x14ac:dyDescent="0.35">
      <c r="Q24"/>
      <c r="V24"/>
      <c r="W24"/>
      <c r="Y24"/>
      <c r="Z24" s="75"/>
    </row>
    <row r="25" spans="12:27" x14ac:dyDescent="0.35">
      <c r="Q25"/>
      <c r="V25"/>
      <c r="W25"/>
      <c r="Y25"/>
      <c r="Z25" s="75"/>
    </row>
    <row r="26" spans="12:27" x14ac:dyDescent="0.35">
      <c r="Q26"/>
      <c r="V26"/>
      <c r="W26"/>
      <c r="Y26"/>
      <c r="Z26" s="75"/>
    </row>
    <row r="27" spans="12:27" x14ac:dyDescent="0.35">
      <c r="Q27"/>
      <c r="V27"/>
      <c r="W27"/>
      <c r="Y27" s="75"/>
      <c r="AA27" s="24"/>
    </row>
    <row r="28" spans="12:27" x14ac:dyDescent="0.35">
      <c r="Q28"/>
      <c r="V28"/>
      <c r="W28"/>
      <c r="Y28" s="75"/>
      <c r="AA28" s="24"/>
    </row>
    <row r="29" spans="12:27" x14ac:dyDescent="0.35">
      <c r="Q29"/>
      <c r="V29"/>
      <c r="W29"/>
      <c r="Y29" s="75"/>
      <c r="AA29" s="24"/>
    </row>
    <row r="30" spans="12:27" x14ac:dyDescent="0.35">
      <c r="Q30"/>
      <c r="V30"/>
      <c r="W30"/>
      <c r="Y30" s="75"/>
      <c r="AA30" s="24"/>
    </row>
    <row r="31" spans="12:27" x14ac:dyDescent="0.35">
      <c r="Q31"/>
      <c r="V31"/>
      <c r="W31"/>
      <c r="Y31" s="75"/>
      <c r="AA31" s="24"/>
    </row>
    <row r="32" spans="12:27" x14ac:dyDescent="0.35">
      <c r="Q32"/>
      <c r="V32"/>
      <c r="W32"/>
      <c r="Y32" s="75"/>
      <c r="AA32" s="24"/>
    </row>
    <row r="33" spans="12:27" x14ac:dyDescent="0.35">
      <c r="Q33"/>
      <c r="V33"/>
      <c r="W33"/>
      <c r="Y33" s="75"/>
      <c r="AA33" s="24"/>
    </row>
    <row r="34" spans="12:27" x14ac:dyDescent="0.35">
      <c r="Q34"/>
      <c r="V34"/>
      <c r="W34"/>
      <c r="Y34" s="75"/>
      <c r="AA34" s="24"/>
    </row>
    <row r="35" spans="12:27" x14ac:dyDescent="0.35">
      <c r="Q35"/>
      <c r="V35"/>
      <c r="W35"/>
      <c r="Y35" s="75"/>
      <c r="AA35" s="24"/>
    </row>
    <row r="36" spans="12:27" x14ac:dyDescent="0.35">
      <c r="Q36"/>
      <c r="V36"/>
      <c r="W36"/>
      <c r="Y36" s="75"/>
      <c r="AA36" s="24"/>
    </row>
    <row r="37" spans="12:27" x14ac:dyDescent="0.35">
      <c r="Q37"/>
      <c r="V37"/>
      <c r="W37"/>
      <c r="Y37" s="75"/>
      <c r="AA37" s="24"/>
    </row>
    <row r="38" spans="12:27" x14ac:dyDescent="0.35">
      <c r="Q38"/>
      <c r="V38"/>
      <c r="W38"/>
      <c r="Y38" s="75"/>
    </row>
    <row r="39" spans="12:27" x14ac:dyDescent="0.35">
      <c r="Q39"/>
      <c r="V39"/>
      <c r="W39"/>
      <c r="Y39" s="75"/>
    </row>
    <row r="40" spans="12:27" x14ac:dyDescent="0.35">
      <c r="Q40"/>
      <c r="V40"/>
      <c r="W40"/>
      <c r="Y40" s="75"/>
    </row>
    <row r="41" spans="12:27" x14ac:dyDescent="0.35">
      <c r="Q41"/>
      <c r="V41"/>
      <c r="W41"/>
      <c r="Y41" s="75"/>
    </row>
    <row r="42" spans="12:27" x14ac:dyDescent="0.35">
      <c r="L42"/>
      <c r="M42"/>
      <c r="N42"/>
      <c r="O42"/>
      <c r="P42"/>
      <c r="Q42"/>
      <c r="V42"/>
      <c r="W42"/>
      <c r="X42"/>
      <c r="Y42"/>
    </row>
    <row r="43" spans="12:27" x14ac:dyDescent="0.35">
      <c r="Q43"/>
      <c r="V43"/>
      <c r="W43"/>
      <c r="Y43" s="75"/>
    </row>
    <row r="44" spans="12:27" x14ac:dyDescent="0.35">
      <c r="Q44"/>
      <c r="V44"/>
      <c r="W44"/>
      <c r="Y44" s="75"/>
    </row>
    <row r="45" spans="12:27" x14ac:dyDescent="0.35">
      <c r="Q45"/>
      <c r="V45"/>
      <c r="W45"/>
      <c r="Y45" s="75"/>
    </row>
    <row r="46" spans="12:27" x14ac:dyDescent="0.35">
      <c r="Q46"/>
      <c r="V46"/>
      <c r="W46"/>
      <c r="Y46" s="75"/>
    </row>
    <row r="47" spans="12:27" x14ac:dyDescent="0.35">
      <c r="Q47"/>
      <c r="V47"/>
      <c r="W47"/>
      <c r="Y47" s="75"/>
    </row>
    <row r="48" spans="12:27" x14ac:dyDescent="0.35">
      <c r="L48" s="24"/>
      <c r="M48" s="24"/>
      <c r="N48" s="24"/>
      <c r="O48" s="24"/>
      <c r="P48" s="24"/>
      <c r="Q48" s="21"/>
      <c r="V48" s="21"/>
      <c r="W48" s="21"/>
      <c r="X48" s="24"/>
    </row>
    <row r="49" spans="1:26" x14ac:dyDescent="0.35">
      <c r="A49" s="21"/>
      <c r="B49" s="21"/>
      <c r="C49" s="21"/>
      <c r="D49" s="21"/>
      <c r="E49" s="21"/>
      <c r="F49" s="21"/>
      <c r="G49" s="21"/>
      <c r="H49" s="21"/>
      <c r="I49" s="21"/>
      <c r="J49" s="21"/>
      <c r="K49" s="21"/>
      <c r="L49" s="74"/>
      <c r="M49" s="74"/>
      <c r="N49" s="74"/>
      <c r="O49" s="74"/>
      <c r="P49" s="74"/>
      <c r="Q49" s="21"/>
      <c r="V49" s="21"/>
      <c r="W49" s="21"/>
      <c r="X49" s="74"/>
      <c r="Y49" s="23"/>
      <c r="Z49" s="21"/>
    </row>
    <row r="50" spans="1:26" x14ac:dyDescent="0.35">
      <c r="A50" s="21"/>
      <c r="B50" s="21"/>
      <c r="C50" s="21"/>
      <c r="D50" s="21"/>
      <c r="E50" s="21"/>
      <c r="F50" s="21"/>
      <c r="G50" s="21"/>
      <c r="H50" s="21"/>
      <c r="I50" s="21"/>
      <c r="J50" s="21"/>
      <c r="K50" s="21"/>
      <c r="L50" s="74"/>
      <c r="M50" s="74"/>
      <c r="N50" s="74"/>
      <c r="O50" s="74"/>
      <c r="P50" s="74"/>
      <c r="Q50" s="21"/>
      <c r="V50" s="21"/>
      <c r="W50" s="21"/>
      <c r="X50" s="74"/>
      <c r="Y50" s="23"/>
      <c r="Z50" s="21"/>
    </row>
    <row r="51" spans="1:26" x14ac:dyDescent="0.35">
      <c r="A51" s="21"/>
      <c r="B51" s="21"/>
      <c r="C51" s="21"/>
      <c r="D51" s="21"/>
      <c r="E51" s="21"/>
      <c r="F51" s="21"/>
      <c r="G51" s="21"/>
      <c r="H51" s="21"/>
      <c r="I51" s="21"/>
      <c r="J51" s="21"/>
      <c r="K51" s="21"/>
      <c r="L51" s="74"/>
      <c r="M51" s="74"/>
      <c r="N51" s="74"/>
      <c r="O51" s="74"/>
      <c r="P51" s="74"/>
      <c r="Q51" s="21"/>
      <c r="V51" s="21"/>
      <c r="W51" s="21"/>
      <c r="X51" s="74"/>
      <c r="Y51" s="23"/>
      <c r="Z51" s="21"/>
    </row>
    <row r="52" spans="1:26" x14ac:dyDescent="0.35">
      <c r="Q52"/>
      <c r="V52"/>
      <c r="W52"/>
    </row>
    <row r="53" spans="1:26" x14ac:dyDescent="0.35">
      <c r="Q53"/>
      <c r="V53"/>
      <c r="W53"/>
    </row>
    <row r="54" spans="1:26" x14ac:dyDescent="0.35">
      <c r="Q54"/>
      <c r="V54"/>
      <c r="W54"/>
    </row>
    <row r="55" spans="1:26" x14ac:dyDescent="0.35">
      <c r="Q55"/>
      <c r="V55"/>
      <c r="W55"/>
    </row>
    <row r="56" spans="1:26" x14ac:dyDescent="0.35">
      <c r="Q56"/>
      <c r="V56"/>
      <c r="W56"/>
    </row>
    <row r="57" spans="1:26" x14ac:dyDescent="0.35">
      <c r="Q57"/>
      <c r="V57"/>
      <c r="W57"/>
    </row>
    <row r="58" spans="1:26" x14ac:dyDescent="0.35">
      <c r="Q58"/>
      <c r="V58"/>
      <c r="W58"/>
    </row>
    <row r="59" spans="1:26" x14ac:dyDescent="0.35">
      <c r="Q59"/>
      <c r="V59"/>
      <c r="W59"/>
    </row>
    <row r="60" spans="1:26" x14ac:dyDescent="0.35">
      <c r="Q60"/>
      <c r="V60"/>
      <c r="W60"/>
    </row>
    <row r="61" spans="1:26" x14ac:dyDescent="0.35">
      <c r="Q61"/>
      <c r="V61"/>
      <c r="W61"/>
    </row>
    <row r="62" spans="1:26" x14ac:dyDescent="0.35">
      <c r="Q62"/>
      <c r="V62"/>
      <c r="W62"/>
    </row>
    <row r="63" spans="1:26" x14ac:dyDescent="0.35">
      <c r="Q63"/>
      <c r="V63"/>
      <c r="W63"/>
    </row>
    <row r="64" spans="1:26" x14ac:dyDescent="0.35">
      <c r="Q64"/>
      <c r="V64"/>
      <c r="W64"/>
    </row>
    <row r="65" spans="17:23" x14ac:dyDescent="0.35">
      <c r="Q65"/>
      <c r="V65"/>
      <c r="W65"/>
    </row>
    <row r="66" spans="17:23" x14ac:dyDescent="0.35">
      <c r="Q66"/>
      <c r="V66"/>
      <c r="W66"/>
    </row>
    <row r="67" spans="17:23" x14ac:dyDescent="0.35">
      <c r="Q67"/>
      <c r="V67"/>
      <c r="W67"/>
    </row>
    <row r="68" spans="17:23" x14ac:dyDescent="0.35">
      <c r="Q68"/>
      <c r="V68"/>
      <c r="W68"/>
    </row>
    <row r="69" spans="17:23" x14ac:dyDescent="0.35">
      <c r="Q69"/>
      <c r="V69"/>
      <c r="W69"/>
    </row>
    <row r="70" spans="17:23" x14ac:dyDescent="0.35">
      <c r="Q70"/>
      <c r="V70"/>
      <c r="W70"/>
    </row>
    <row r="71" spans="17:23" x14ac:dyDescent="0.35">
      <c r="Q71"/>
      <c r="V71"/>
      <c r="W71"/>
    </row>
    <row r="72" spans="17:23" x14ac:dyDescent="0.35">
      <c r="Q72"/>
      <c r="V72"/>
      <c r="W72"/>
    </row>
    <row r="73" spans="17:23" x14ac:dyDescent="0.35">
      <c r="Q73"/>
      <c r="V73"/>
      <c r="W73"/>
    </row>
    <row r="74" spans="17:23" x14ac:dyDescent="0.35">
      <c r="Q74"/>
      <c r="V74"/>
      <c r="W74"/>
    </row>
    <row r="75" spans="17:23" x14ac:dyDescent="0.35">
      <c r="Q75"/>
      <c r="V75"/>
      <c r="W75"/>
    </row>
    <row r="76" spans="17:23" x14ac:dyDescent="0.35">
      <c r="Q76"/>
      <c r="V76"/>
      <c r="W76"/>
    </row>
    <row r="77" spans="17:23" x14ac:dyDescent="0.35">
      <c r="Q77"/>
      <c r="V77"/>
      <c r="W77"/>
    </row>
    <row r="78" spans="17:23" x14ac:dyDescent="0.35">
      <c r="Q78"/>
      <c r="V78"/>
      <c r="W78"/>
    </row>
    <row r="79" spans="17:23" x14ac:dyDescent="0.35">
      <c r="Q79"/>
      <c r="V79"/>
      <c r="W79"/>
    </row>
    <row r="80" spans="17:23" x14ac:dyDescent="0.35">
      <c r="Q80"/>
      <c r="V80"/>
      <c r="W80"/>
    </row>
    <row r="81" spans="17:23" x14ac:dyDescent="0.35">
      <c r="Q81"/>
      <c r="V81"/>
      <c r="W81"/>
    </row>
    <row r="82" spans="17:23" x14ac:dyDescent="0.35">
      <c r="Q82"/>
      <c r="V82"/>
      <c r="W82"/>
    </row>
    <row r="83" spans="17:23" x14ac:dyDescent="0.35">
      <c r="Q83"/>
      <c r="V83"/>
      <c r="W83"/>
    </row>
    <row r="84" spans="17:23" x14ac:dyDescent="0.35">
      <c r="Q84"/>
      <c r="V84"/>
      <c r="W84"/>
    </row>
    <row r="85" spans="17:23" x14ac:dyDescent="0.35">
      <c r="Q85"/>
      <c r="V85"/>
      <c r="W85"/>
    </row>
    <row r="86" spans="17:23" x14ac:dyDescent="0.35">
      <c r="Q86"/>
      <c r="V86"/>
      <c r="W86"/>
    </row>
    <row r="87" spans="17:23" x14ac:dyDescent="0.35">
      <c r="Q87"/>
      <c r="V87"/>
      <c r="W87"/>
    </row>
    <row r="88" spans="17:23" x14ac:dyDescent="0.35">
      <c r="Q88"/>
      <c r="V88"/>
      <c r="W88"/>
    </row>
    <row r="89" spans="17:23" x14ac:dyDescent="0.35">
      <c r="Q89"/>
      <c r="V89"/>
      <c r="W89"/>
    </row>
    <row r="90" spans="17:23" x14ac:dyDescent="0.35">
      <c r="Q90"/>
      <c r="V90"/>
      <c r="W90"/>
    </row>
    <row r="91" spans="17:23" x14ac:dyDescent="0.35">
      <c r="Q91"/>
      <c r="V91"/>
      <c r="W91"/>
    </row>
    <row r="92" spans="17:23" x14ac:dyDescent="0.35">
      <c r="Q92"/>
      <c r="V92"/>
      <c r="W92"/>
    </row>
    <row r="93" spans="17:23" x14ac:dyDescent="0.35">
      <c r="Q93"/>
      <c r="V93"/>
      <c r="W93"/>
    </row>
    <row r="94" spans="17:23" x14ac:dyDescent="0.35">
      <c r="Q94"/>
      <c r="V94"/>
      <c r="W94"/>
    </row>
    <row r="95" spans="17:23" x14ac:dyDescent="0.35">
      <c r="Q95"/>
      <c r="V95"/>
      <c r="W95"/>
    </row>
    <row r="96" spans="17:23" x14ac:dyDescent="0.35">
      <c r="Q96"/>
      <c r="V96"/>
      <c r="W96"/>
    </row>
    <row r="97" spans="17:23" x14ac:dyDescent="0.35">
      <c r="Q97"/>
      <c r="V97"/>
      <c r="W97"/>
    </row>
    <row r="98" spans="17:23" x14ac:dyDescent="0.35">
      <c r="Q98"/>
      <c r="V98"/>
      <c r="W98"/>
    </row>
    <row r="99" spans="17:23" x14ac:dyDescent="0.35">
      <c r="Q99"/>
      <c r="V99"/>
      <c r="W99"/>
    </row>
    <row r="100" spans="17:23" x14ac:dyDescent="0.35">
      <c r="Q100"/>
      <c r="V100"/>
      <c r="W100"/>
    </row>
    <row r="101" spans="17:23" x14ac:dyDescent="0.35">
      <c r="Q101"/>
      <c r="V101"/>
      <c r="W101"/>
    </row>
    <row r="102" spans="17:23" x14ac:dyDescent="0.35">
      <c r="Q102"/>
      <c r="V102"/>
      <c r="W102"/>
    </row>
    <row r="103" spans="17:23" x14ac:dyDescent="0.35">
      <c r="Q103"/>
      <c r="V103"/>
      <c r="W103"/>
    </row>
    <row r="104" spans="17:23" x14ac:dyDescent="0.35">
      <c r="Q104"/>
      <c r="V104"/>
      <c r="W104"/>
    </row>
  </sheetData>
  <sheetProtection formatColumns="0" formatRows="0"/>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rgb="FFFF0000"/>
  </sheetPr>
  <dimension ref="B3:E104"/>
  <sheetViews>
    <sheetView view="pageBreakPreview" zoomScaleNormal="100" zoomScaleSheetLayoutView="100" workbookViewId="0">
      <selection activeCell="B4" sqref="B4:E6"/>
    </sheetView>
  </sheetViews>
  <sheetFormatPr defaultRowHeight="14.5" x14ac:dyDescent="0.35"/>
  <cols>
    <col min="3" max="3" width="76.453125" customWidth="1"/>
    <col min="4" max="4" width="23.453125" customWidth="1"/>
    <col min="5" max="5" width="7.453125" customWidth="1"/>
  </cols>
  <sheetData>
    <row r="3" spans="2:5" ht="15" thickBot="1" x14ac:dyDescent="0.4"/>
    <row r="4" spans="2:5" ht="15" customHeight="1" x14ac:dyDescent="0.35">
      <c r="B4" s="273" t="s">
        <v>36</v>
      </c>
      <c r="C4" s="274"/>
      <c r="D4" s="274"/>
      <c r="E4" s="275"/>
    </row>
    <row r="5" spans="2:5" ht="15" customHeight="1" x14ac:dyDescent="0.35">
      <c r="B5" s="276"/>
      <c r="C5" s="277"/>
      <c r="D5" s="277"/>
      <c r="E5" s="278"/>
    </row>
    <row r="6" spans="2:5" ht="15.75" customHeight="1" thickBot="1" x14ac:dyDescent="0.4">
      <c r="B6" s="279"/>
      <c r="C6" s="280"/>
      <c r="D6" s="280"/>
      <c r="E6" s="281"/>
    </row>
    <row r="7" spans="2:5" ht="8.5" customHeight="1" x14ac:dyDescent="0.35">
      <c r="B7" s="26"/>
      <c r="C7" s="22"/>
      <c r="D7" s="22"/>
      <c r="E7" s="27"/>
    </row>
    <row r="8" spans="2:5" ht="18" customHeight="1" x14ac:dyDescent="0.35">
      <c r="B8" s="26"/>
      <c r="C8" s="271" t="s">
        <v>43</v>
      </c>
      <c r="D8" s="272"/>
      <c r="E8" s="27"/>
    </row>
    <row r="9" spans="2:5" ht="18" customHeight="1" x14ac:dyDescent="0.35">
      <c r="B9" s="26"/>
      <c r="C9" s="271" t="s">
        <v>44</v>
      </c>
      <c r="D9" s="272"/>
      <c r="E9" s="27"/>
    </row>
    <row r="10" spans="2:5" ht="18" customHeight="1" x14ac:dyDescent="0.35">
      <c r="B10" s="26"/>
      <c r="C10" s="271" t="s">
        <v>45</v>
      </c>
      <c r="D10" s="272"/>
      <c r="E10" s="27"/>
    </row>
    <row r="11" spans="2:5" ht="18" customHeight="1" x14ac:dyDescent="0.35">
      <c r="B11" s="26"/>
      <c r="C11" s="271" t="s">
        <v>46</v>
      </c>
      <c r="D11" s="272"/>
      <c r="E11" s="27"/>
    </row>
    <row r="12" spans="2:5" ht="18" customHeight="1" x14ac:dyDescent="0.35">
      <c r="B12" s="26"/>
      <c r="C12" s="271" t="s">
        <v>133</v>
      </c>
      <c r="D12" s="272"/>
      <c r="E12" s="27"/>
    </row>
    <row r="13" spans="2:5" ht="18" customHeight="1" x14ac:dyDescent="0.35">
      <c r="B13" s="26"/>
      <c r="C13" s="271" t="s">
        <v>134</v>
      </c>
      <c r="D13" s="272"/>
      <c r="E13" s="27"/>
    </row>
    <row r="14" spans="2:5" ht="18" customHeight="1" x14ac:dyDescent="0.35">
      <c r="B14" s="26"/>
      <c r="C14" s="271" t="s">
        <v>47</v>
      </c>
      <c r="D14" s="272"/>
      <c r="E14" s="27"/>
    </row>
    <row r="15" spans="2:5" ht="18" customHeight="1" x14ac:dyDescent="0.35">
      <c r="B15" s="26"/>
      <c r="C15" s="271" t="s">
        <v>48</v>
      </c>
      <c r="D15" s="272"/>
      <c r="E15" s="27"/>
    </row>
    <row r="16" spans="2:5" ht="18" customHeight="1" x14ac:dyDescent="0.35">
      <c r="B16" s="26"/>
      <c r="C16" s="271" t="s">
        <v>49</v>
      </c>
      <c r="D16" s="272"/>
      <c r="E16" s="27"/>
    </row>
    <row r="17" spans="2:5" ht="18" customHeight="1" x14ac:dyDescent="0.35">
      <c r="B17" s="26"/>
      <c r="C17" s="271" t="s">
        <v>50</v>
      </c>
      <c r="D17" s="272"/>
      <c r="E17" s="27"/>
    </row>
    <row r="18" spans="2:5" ht="18" customHeight="1" x14ac:dyDescent="0.35">
      <c r="B18" s="26"/>
      <c r="C18" s="271" t="s">
        <v>135</v>
      </c>
      <c r="D18" s="272"/>
      <c r="E18" s="27"/>
    </row>
    <row r="19" spans="2:5" ht="10" customHeight="1" thickBot="1" x14ac:dyDescent="0.4">
      <c r="B19" s="26"/>
      <c r="C19" s="22"/>
      <c r="D19" s="22"/>
      <c r="E19" s="27"/>
    </row>
    <row r="20" spans="2:5" ht="7" customHeight="1" x14ac:dyDescent="0.35">
      <c r="B20" s="5"/>
      <c r="C20" s="8"/>
      <c r="D20" s="8"/>
      <c r="E20" s="9"/>
    </row>
    <row r="21" spans="2:5" ht="18.5" x14ac:dyDescent="0.45">
      <c r="B21" s="6"/>
      <c r="C21" s="28" t="s">
        <v>3</v>
      </c>
      <c r="D21" s="2"/>
      <c r="E21" s="10"/>
    </row>
    <row r="22" spans="2:5" ht="72.5" x14ac:dyDescent="0.35">
      <c r="B22" s="6"/>
      <c r="C22" s="87" t="s">
        <v>139</v>
      </c>
      <c r="D22" s="3"/>
      <c r="E22" s="10"/>
    </row>
    <row r="23" spans="2:5" ht="9" customHeight="1" thickBot="1" x14ac:dyDescent="0.4">
      <c r="B23" s="7"/>
      <c r="C23" s="31"/>
      <c r="D23" s="1"/>
      <c r="E23" s="12"/>
    </row>
    <row r="24" spans="2:5" ht="15.5" x14ac:dyDescent="0.35">
      <c r="B24" s="5"/>
      <c r="C24" s="32"/>
      <c r="D24" s="8"/>
      <c r="E24" s="9"/>
    </row>
    <row r="25" spans="2:5" ht="18.5" x14ac:dyDescent="0.45">
      <c r="B25" s="6"/>
      <c r="C25" s="28" t="s">
        <v>39</v>
      </c>
      <c r="D25" s="2"/>
      <c r="E25" s="10"/>
    </row>
    <row r="26" spans="2:5" ht="15.5" x14ac:dyDescent="0.35">
      <c r="B26" s="6"/>
      <c r="C26" s="88" t="s">
        <v>40</v>
      </c>
      <c r="D26" s="2"/>
      <c r="E26" s="10"/>
    </row>
    <row r="27" spans="2:5" ht="18" customHeight="1" x14ac:dyDescent="0.35">
      <c r="B27" s="6"/>
      <c r="C27" s="29" t="s">
        <v>260</v>
      </c>
      <c r="D27" s="3"/>
      <c r="E27" s="10"/>
    </row>
    <row r="28" spans="2:5" ht="18" customHeight="1" x14ac:dyDescent="0.35">
      <c r="B28" s="6"/>
      <c r="C28" s="29" t="s">
        <v>136</v>
      </c>
      <c r="D28" s="3"/>
      <c r="E28" s="10"/>
    </row>
    <row r="29" spans="2:5" ht="8.15" customHeight="1" x14ac:dyDescent="0.35">
      <c r="B29" s="6"/>
      <c r="C29" s="30"/>
      <c r="D29" s="2"/>
      <c r="E29" s="10"/>
    </row>
    <row r="30" spans="2:5" ht="15.5" x14ac:dyDescent="0.35">
      <c r="B30" s="6"/>
      <c r="C30" s="88" t="s">
        <v>41</v>
      </c>
      <c r="D30" s="2"/>
      <c r="E30" s="10"/>
    </row>
    <row r="31" spans="2:5" ht="18" customHeight="1" x14ac:dyDescent="0.35">
      <c r="B31" s="6"/>
      <c r="C31" s="29" t="s">
        <v>14</v>
      </c>
      <c r="D31" s="3"/>
      <c r="E31" s="10"/>
    </row>
    <row r="32" spans="2:5" ht="18" customHeight="1" x14ac:dyDescent="0.35">
      <c r="B32" s="6"/>
      <c r="C32" s="29" t="s">
        <v>136</v>
      </c>
      <c r="D32" s="3"/>
      <c r="E32" s="10"/>
    </row>
    <row r="33" spans="2:5" ht="16" thickBot="1" x14ac:dyDescent="0.4">
      <c r="B33" s="7"/>
      <c r="C33" s="33"/>
      <c r="D33" s="1"/>
      <c r="E33" s="12"/>
    </row>
    <row r="34" spans="2:5" ht="15.5" x14ac:dyDescent="0.35">
      <c r="B34" s="5"/>
      <c r="C34" s="32"/>
      <c r="D34" s="8"/>
      <c r="E34" s="9"/>
    </row>
    <row r="35" spans="2:5" ht="18.5" x14ac:dyDescent="0.45">
      <c r="B35" s="6"/>
      <c r="C35" s="28" t="s">
        <v>42</v>
      </c>
      <c r="D35" s="2"/>
      <c r="E35" s="10"/>
    </row>
    <row r="36" spans="2:5" ht="18" customHeight="1" x14ac:dyDescent="0.35">
      <c r="B36" s="6"/>
      <c r="C36" s="34" t="s">
        <v>16</v>
      </c>
      <c r="D36" s="3"/>
      <c r="E36" s="10"/>
    </row>
    <row r="37" spans="2:5" ht="18" customHeight="1" x14ac:dyDescent="0.35">
      <c r="B37" s="6"/>
      <c r="C37" s="34" t="s">
        <v>37</v>
      </c>
      <c r="D37" s="3"/>
      <c r="E37" s="10"/>
    </row>
    <row r="38" spans="2:5" ht="18" customHeight="1" x14ac:dyDescent="0.35">
      <c r="B38" s="6"/>
      <c r="C38" s="34" t="s">
        <v>142</v>
      </c>
      <c r="D38" s="3"/>
      <c r="E38" s="10"/>
    </row>
    <row r="39" spans="2:5" ht="15.5" x14ac:dyDescent="0.35">
      <c r="B39" s="6"/>
      <c r="C39" s="34"/>
      <c r="D39" s="2"/>
      <c r="E39" s="10"/>
    </row>
    <row r="40" spans="2:5" ht="15.5" x14ac:dyDescent="0.35">
      <c r="B40" s="6"/>
      <c r="C40" s="34" t="s">
        <v>30</v>
      </c>
      <c r="D40" s="4"/>
      <c r="E40" s="10"/>
    </row>
    <row r="41" spans="2:5" ht="18" customHeight="1" x14ac:dyDescent="0.35">
      <c r="B41" s="6"/>
      <c r="C41" s="35" t="s">
        <v>31</v>
      </c>
      <c r="D41" s="3"/>
      <c r="E41" s="10"/>
    </row>
    <row r="42" spans="2:5" ht="18" customHeight="1" x14ac:dyDescent="0.35">
      <c r="B42" s="6"/>
      <c r="C42" s="35" t="s">
        <v>32</v>
      </c>
      <c r="D42" s="3"/>
      <c r="E42" s="10"/>
    </row>
    <row r="43" spans="2:5" ht="18" customHeight="1" x14ac:dyDescent="0.35">
      <c r="B43" s="6"/>
      <c r="C43" s="35" t="s">
        <v>33</v>
      </c>
      <c r="D43" s="3"/>
      <c r="E43" s="10"/>
    </row>
    <row r="44" spans="2:5" ht="18" customHeight="1" x14ac:dyDescent="0.35">
      <c r="B44" s="6"/>
      <c r="C44" s="35" t="s">
        <v>34</v>
      </c>
      <c r="D44" s="3"/>
      <c r="E44" s="10"/>
    </row>
    <row r="45" spans="2:5" ht="18" customHeight="1" x14ac:dyDescent="0.35">
      <c r="B45" s="6"/>
      <c r="C45" s="35" t="s">
        <v>35</v>
      </c>
      <c r="D45" s="3"/>
      <c r="E45" s="10"/>
    </row>
    <row r="46" spans="2:5" ht="8" customHeight="1" thickBot="1" x14ac:dyDescent="0.4">
      <c r="B46" s="7"/>
      <c r="C46" s="31"/>
      <c r="D46" s="1"/>
      <c r="E46" s="12"/>
    </row>
    <row r="47" spans="2:5" ht="6" customHeight="1" x14ac:dyDescent="0.35">
      <c r="B47" s="6"/>
      <c r="C47" s="30"/>
      <c r="D47" s="2"/>
      <c r="E47" s="10"/>
    </row>
    <row r="48" spans="2:5" ht="18.5" x14ac:dyDescent="0.45">
      <c r="B48" s="6"/>
      <c r="C48" s="28" t="s">
        <v>38</v>
      </c>
      <c r="D48" s="2"/>
      <c r="E48" s="10"/>
    </row>
    <row r="49" spans="2:5" ht="22" customHeight="1" x14ac:dyDescent="0.35">
      <c r="B49" s="6"/>
      <c r="C49" s="29" t="s">
        <v>269</v>
      </c>
      <c r="D49" s="3"/>
      <c r="E49" s="10"/>
    </row>
    <row r="50" spans="2:5" ht="22" customHeight="1" x14ac:dyDescent="0.35">
      <c r="B50" s="6"/>
      <c r="C50" s="29" t="s">
        <v>1</v>
      </c>
      <c r="D50" s="3"/>
      <c r="E50" s="10"/>
    </row>
    <row r="51" spans="2:5" ht="22" customHeight="1" x14ac:dyDescent="0.35">
      <c r="B51" s="6"/>
      <c r="C51" s="29" t="s">
        <v>0</v>
      </c>
      <c r="D51" s="3"/>
      <c r="E51" s="10"/>
    </row>
    <row r="52" spans="2:5" ht="10" customHeight="1" thickBot="1" x14ac:dyDescent="0.4">
      <c r="B52" s="7"/>
      <c r="C52" s="1"/>
      <c r="D52" s="1"/>
      <c r="E52" s="12"/>
    </row>
    <row r="53" spans="2:5" ht="9" customHeight="1" x14ac:dyDescent="0.35">
      <c r="B53" s="2"/>
      <c r="C53" s="2"/>
      <c r="D53" s="2"/>
      <c r="E53" s="2"/>
    </row>
    <row r="54" spans="2:5" ht="18.5" x14ac:dyDescent="0.45">
      <c r="B54" s="2"/>
      <c r="C54" s="28" t="s">
        <v>53</v>
      </c>
      <c r="D54" s="2"/>
      <c r="E54" s="2"/>
    </row>
    <row r="55" spans="2:5" ht="8.15" customHeight="1" x14ac:dyDescent="0.35">
      <c r="B55" s="2"/>
      <c r="C55" s="2"/>
      <c r="D55" s="2"/>
      <c r="E55" s="2"/>
    </row>
    <row r="56" spans="2:5" ht="26.5" customHeight="1" x14ac:dyDescent="0.35">
      <c r="B56" s="2"/>
      <c r="C56" s="270" t="s">
        <v>138</v>
      </c>
      <c r="D56" s="174"/>
      <c r="E56" s="2"/>
    </row>
    <row r="57" spans="2:5" ht="8.15" customHeight="1" thickBot="1" x14ac:dyDescent="0.4">
      <c r="B57" s="2"/>
      <c r="C57" s="2"/>
      <c r="D57" s="2"/>
      <c r="E57" s="2"/>
    </row>
    <row r="58" spans="2:5" ht="15.75" customHeight="1" thickBot="1" x14ac:dyDescent="0.4">
      <c r="B58" s="2"/>
      <c r="C58" s="44" t="s">
        <v>62</v>
      </c>
      <c r="D58" s="45"/>
      <c r="E58" s="2"/>
    </row>
    <row r="59" spans="2:5" x14ac:dyDescent="0.35">
      <c r="B59" s="2"/>
      <c r="C59" s="42" t="s">
        <v>60</v>
      </c>
      <c r="D59" s="43" t="s">
        <v>54</v>
      </c>
      <c r="E59" s="2"/>
    </row>
    <row r="60" spans="2:5" x14ac:dyDescent="0.35">
      <c r="B60" s="2"/>
      <c r="C60" s="40" t="s">
        <v>61</v>
      </c>
      <c r="D60" s="39" t="s">
        <v>54</v>
      </c>
      <c r="E60" s="2"/>
    </row>
    <row r="61" spans="2:5" x14ac:dyDescent="0.35">
      <c r="B61" s="2"/>
      <c r="C61" s="47" t="s">
        <v>55</v>
      </c>
      <c r="D61" s="39" t="s">
        <v>54</v>
      </c>
      <c r="E61" s="2"/>
    </row>
    <row r="62" spans="2:5" x14ac:dyDescent="0.35">
      <c r="B62" s="2"/>
      <c r="C62" s="6" t="s">
        <v>56</v>
      </c>
      <c r="D62" s="10"/>
      <c r="E62" s="2"/>
    </row>
    <row r="63" spans="2:5" x14ac:dyDescent="0.35">
      <c r="B63" s="2"/>
      <c r="C63" s="38" t="s">
        <v>58</v>
      </c>
      <c r="D63" s="39" t="s">
        <v>54</v>
      </c>
      <c r="E63" s="2"/>
    </row>
    <row r="64" spans="2:5" ht="77.5" customHeight="1" x14ac:dyDescent="0.35">
      <c r="B64" s="2"/>
      <c r="C64" s="40" t="s">
        <v>289</v>
      </c>
      <c r="D64" s="39" t="s">
        <v>54</v>
      </c>
      <c r="E64" s="2"/>
    </row>
    <row r="65" spans="2:5" x14ac:dyDescent="0.35">
      <c r="B65" s="2"/>
      <c r="C65" s="38" t="s">
        <v>59</v>
      </c>
      <c r="D65" s="39" t="s">
        <v>54</v>
      </c>
      <c r="E65" s="2"/>
    </row>
    <row r="66" spans="2:5" x14ac:dyDescent="0.35">
      <c r="B66" s="2"/>
      <c r="C66" s="47" t="s">
        <v>55</v>
      </c>
      <c r="D66" s="39" t="s">
        <v>54</v>
      </c>
      <c r="E66" s="2"/>
    </row>
    <row r="67" spans="2:5" ht="10" customHeight="1" thickBot="1" x14ac:dyDescent="0.4">
      <c r="B67" s="2"/>
      <c r="C67" s="6"/>
      <c r="D67" s="10"/>
      <c r="E67" s="2"/>
    </row>
    <row r="68" spans="2:5" ht="15" thickBot="1" x14ac:dyDescent="0.4">
      <c r="B68" s="2"/>
      <c r="C68" s="48" t="s">
        <v>67</v>
      </c>
      <c r="D68" s="46" t="s">
        <v>54</v>
      </c>
      <c r="E68" s="49" t="s">
        <v>69</v>
      </c>
    </row>
    <row r="69" spans="2:5" ht="12" customHeight="1" thickBot="1" x14ac:dyDescent="0.4">
      <c r="B69" s="2"/>
      <c r="C69" s="2"/>
      <c r="D69" s="2"/>
      <c r="E69" s="2"/>
    </row>
    <row r="70" spans="2:5" ht="15" thickBot="1" x14ac:dyDescent="0.4">
      <c r="B70" s="2"/>
      <c r="C70" s="44" t="s">
        <v>63</v>
      </c>
      <c r="D70" s="45"/>
      <c r="E70" s="2"/>
    </row>
    <row r="71" spans="2:5" x14ac:dyDescent="0.35">
      <c r="B71" s="2"/>
      <c r="C71" s="42" t="s">
        <v>60</v>
      </c>
      <c r="D71" s="43" t="s">
        <v>54</v>
      </c>
      <c r="E71" s="2"/>
    </row>
    <row r="72" spans="2:5" x14ac:dyDescent="0.35">
      <c r="B72" s="2"/>
      <c r="C72" s="40" t="s">
        <v>61</v>
      </c>
      <c r="D72" s="39" t="s">
        <v>54</v>
      </c>
      <c r="E72" s="2"/>
    </row>
    <row r="73" spans="2:5" x14ac:dyDescent="0.35">
      <c r="B73" s="2"/>
      <c r="C73" s="47" t="s">
        <v>55</v>
      </c>
      <c r="D73" s="39" t="s">
        <v>54</v>
      </c>
      <c r="E73" s="2"/>
    </row>
    <row r="74" spans="2:5" x14ac:dyDescent="0.35">
      <c r="B74" s="2"/>
      <c r="C74" s="6" t="s">
        <v>56</v>
      </c>
      <c r="D74" s="10"/>
      <c r="E74" s="2"/>
    </row>
    <row r="75" spans="2:5" x14ac:dyDescent="0.35">
      <c r="B75" s="2"/>
      <c r="C75" s="38" t="s">
        <v>58</v>
      </c>
      <c r="D75" s="39" t="s">
        <v>54</v>
      </c>
      <c r="E75" s="2"/>
    </row>
    <row r="76" spans="2:5" ht="77.5" customHeight="1" x14ac:dyDescent="0.35">
      <c r="B76" s="2"/>
      <c r="C76" s="40" t="s">
        <v>289</v>
      </c>
      <c r="D76" s="39" t="s">
        <v>54</v>
      </c>
      <c r="E76" s="2"/>
    </row>
    <row r="77" spans="2:5" x14ac:dyDescent="0.35">
      <c r="B77" s="2"/>
      <c r="C77" s="38" t="s">
        <v>59</v>
      </c>
      <c r="D77" s="39" t="s">
        <v>54</v>
      </c>
      <c r="E77" s="2"/>
    </row>
    <row r="78" spans="2:5" x14ac:dyDescent="0.35">
      <c r="B78" s="2"/>
      <c r="C78" s="47" t="s">
        <v>55</v>
      </c>
      <c r="D78" s="39" t="s">
        <v>54</v>
      </c>
      <c r="E78" s="2"/>
    </row>
    <row r="79" spans="2:5" ht="10" customHeight="1" thickBot="1" x14ac:dyDescent="0.4">
      <c r="B79" s="2"/>
      <c r="C79" s="6"/>
      <c r="D79" s="10"/>
      <c r="E79" s="2"/>
    </row>
    <row r="80" spans="2:5" ht="15" thickBot="1" x14ac:dyDescent="0.4">
      <c r="B80" s="2"/>
      <c r="C80" s="48" t="s">
        <v>66</v>
      </c>
      <c r="D80" s="46" t="s">
        <v>54</v>
      </c>
      <c r="E80" s="49" t="s">
        <v>70</v>
      </c>
    </row>
    <row r="81" spans="2:5" ht="12" customHeight="1" thickBot="1" x14ac:dyDescent="0.4">
      <c r="B81" s="2"/>
      <c r="C81" s="2"/>
      <c r="D81" s="2"/>
      <c r="E81" s="2"/>
    </row>
    <row r="82" spans="2:5" ht="15" thickBot="1" x14ac:dyDescent="0.4">
      <c r="B82" s="2"/>
      <c r="C82" s="44" t="s">
        <v>64</v>
      </c>
      <c r="D82" s="45"/>
      <c r="E82" s="2"/>
    </row>
    <row r="83" spans="2:5" x14ac:dyDescent="0.35">
      <c r="B83" s="2"/>
      <c r="C83" s="42" t="s">
        <v>60</v>
      </c>
      <c r="D83" s="43" t="s">
        <v>54</v>
      </c>
      <c r="E83" s="2"/>
    </row>
    <row r="84" spans="2:5" x14ac:dyDescent="0.35">
      <c r="B84" s="2"/>
      <c r="C84" s="40" t="s">
        <v>61</v>
      </c>
      <c r="D84" s="39" t="s">
        <v>54</v>
      </c>
      <c r="E84" s="2"/>
    </row>
    <row r="85" spans="2:5" x14ac:dyDescent="0.35">
      <c r="B85" s="2"/>
      <c r="C85" s="47" t="s">
        <v>55</v>
      </c>
      <c r="D85" s="39" t="s">
        <v>54</v>
      </c>
      <c r="E85" s="2"/>
    </row>
    <row r="86" spans="2:5" x14ac:dyDescent="0.35">
      <c r="B86" s="2"/>
      <c r="C86" s="6" t="s">
        <v>56</v>
      </c>
      <c r="D86" s="10"/>
      <c r="E86" s="2"/>
    </row>
    <row r="87" spans="2:5" x14ac:dyDescent="0.35">
      <c r="B87" s="2"/>
      <c r="C87" s="38" t="s">
        <v>58</v>
      </c>
      <c r="D87" s="39" t="s">
        <v>54</v>
      </c>
      <c r="E87" s="2"/>
    </row>
    <row r="88" spans="2:5" ht="77.5" customHeight="1" x14ac:dyDescent="0.35">
      <c r="B88" s="2"/>
      <c r="C88" s="40" t="s">
        <v>289</v>
      </c>
      <c r="D88" s="39" t="s">
        <v>54</v>
      </c>
      <c r="E88" s="2"/>
    </row>
    <row r="89" spans="2:5" x14ac:dyDescent="0.35">
      <c r="B89" s="2"/>
      <c r="C89" s="38" t="s">
        <v>59</v>
      </c>
      <c r="D89" s="39" t="s">
        <v>54</v>
      </c>
      <c r="E89" s="2"/>
    </row>
    <row r="90" spans="2:5" x14ac:dyDescent="0.35">
      <c r="B90" s="2"/>
      <c r="C90" s="47" t="s">
        <v>55</v>
      </c>
      <c r="D90" s="39" t="s">
        <v>54</v>
      </c>
      <c r="E90" s="2"/>
    </row>
    <row r="91" spans="2:5" ht="10" customHeight="1" thickBot="1" x14ac:dyDescent="0.4">
      <c r="B91" s="2"/>
      <c r="C91" s="6"/>
      <c r="D91" s="10"/>
      <c r="E91" s="2"/>
    </row>
    <row r="92" spans="2:5" ht="15" thickBot="1" x14ac:dyDescent="0.4">
      <c r="B92" s="2"/>
      <c r="C92" s="48" t="s">
        <v>65</v>
      </c>
      <c r="D92" s="46" t="s">
        <v>54</v>
      </c>
      <c r="E92" s="49" t="s">
        <v>71</v>
      </c>
    </row>
    <row r="93" spans="2:5" ht="4.5" customHeight="1" x14ac:dyDescent="0.35">
      <c r="B93" s="2"/>
      <c r="C93" s="2"/>
      <c r="D93" s="2"/>
      <c r="E93" s="2"/>
    </row>
    <row r="94" spans="2:5" ht="15" customHeight="1" thickBot="1" x14ac:dyDescent="0.4">
      <c r="B94" s="2"/>
      <c r="C94" s="52" t="s">
        <v>72</v>
      </c>
      <c r="D94" s="2"/>
      <c r="E94" s="2"/>
    </row>
    <row r="95" spans="2:5" ht="15" thickBot="1" x14ac:dyDescent="0.4">
      <c r="B95" s="2"/>
      <c r="C95" s="50" t="s">
        <v>68</v>
      </c>
      <c r="D95" s="51" t="s">
        <v>54</v>
      </c>
      <c r="E95" s="49" t="s">
        <v>74</v>
      </c>
    </row>
    <row r="96" spans="2:5" ht="15" thickBot="1" x14ac:dyDescent="0.4">
      <c r="B96" s="2"/>
      <c r="E96" s="2"/>
    </row>
    <row r="97" spans="2:5" x14ac:dyDescent="0.35">
      <c r="B97" s="2"/>
      <c r="C97" s="57" t="s">
        <v>73</v>
      </c>
      <c r="D97" s="55"/>
      <c r="E97" s="2"/>
    </row>
    <row r="98" spans="2:5" x14ac:dyDescent="0.35">
      <c r="B98" s="2"/>
      <c r="C98" s="38" t="s">
        <v>52</v>
      </c>
      <c r="D98" s="39" t="s">
        <v>54</v>
      </c>
      <c r="E98" s="49" t="s">
        <v>75</v>
      </c>
    </row>
    <row r="99" spans="2:5" x14ac:dyDescent="0.35">
      <c r="B99" s="2"/>
      <c r="C99" s="58" t="s">
        <v>78</v>
      </c>
      <c r="D99" s="10"/>
      <c r="E99" s="2"/>
    </row>
    <row r="100" spans="2:5" ht="15" thickBot="1" x14ac:dyDescent="0.4">
      <c r="B100" s="2"/>
      <c r="C100" s="56" t="s">
        <v>57</v>
      </c>
      <c r="D100" s="41" t="s">
        <v>54</v>
      </c>
      <c r="E100" s="85" t="s">
        <v>76</v>
      </c>
    </row>
    <row r="101" spans="2:5" ht="15" thickBot="1" x14ac:dyDescent="0.4">
      <c r="B101" s="2"/>
      <c r="C101" s="2"/>
      <c r="D101" s="2"/>
      <c r="E101" s="2"/>
    </row>
    <row r="102" spans="2:5" ht="19" thickBot="1" x14ac:dyDescent="0.5">
      <c r="B102" s="2"/>
      <c r="C102" s="53" t="s">
        <v>77</v>
      </c>
      <c r="D102" s="54" t="s">
        <v>54</v>
      </c>
      <c r="E102" s="2"/>
    </row>
    <row r="103" spans="2:5" x14ac:dyDescent="0.35">
      <c r="B103" s="2"/>
      <c r="C103" s="2"/>
      <c r="D103" s="2"/>
      <c r="E103" s="2"/>
    </row>
    <row r="104" spans="2:5" x14ac:dyDescent="0.35">
      <c r="B104" s="2"/>
      <c r="C104" s="2"/>
      <c r="D104" s="2"/>
      <c r="E104" s="2"/>
    </row>
  </sheetData>
  <sheetProtection sheet="1" formatColumns="0" formatRows="0"/>
  <mergeCells count="13">
    <mergeCell ref="C12:D12"/>
    <mergeCell ref="C13:D13"/>
    <mergeCell ref="C14:D14"/>
    <mergeCell ref="B4:E6"/>
    <mergeCell ref="C8:D8"/>
    <mergeCell ref="C9:D9"/>
    <mergeCell ref="C10:D10"/>
    <mergeCell ref="C11:D11"/>
    <mergeCell ref="C56:D56"/>
    <mergeCell ref="C15:D15"/>
    <mergeCell ref="C16:D16"/>
    <mergeCell ref="C17:D17"/>
    <mergeCell ref="C18:D18"/>
  </mergeCells>
  <pageMargins left="0.25" right="0.25" top="0.75" bottom="0.75" header="0.3" footer="0.3"/>
  <pageSetup paperSize="9" scale="79" orientation="portrait" r:id="rId1"/>
  <rowBreaks count="1" manualBreakCount="1">
    <brk id="52" min="1" max="4"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E0E9C-250B-4657-AB99-262D116854AA}">
  <sheetPr codeName="Sheet14">
    <tabColor rgb="FFFF0000"/>
  </sheetPr>
  <dimension ref="B3:E98"/>
  <sheetViews>
    <sheetView view="pageBreakPreview" zoomScaleNormal="100" zoomScaleSheetLayoutView="100" workbookViewId="0">
      <selection activeCell="B4" sqref="B4:E6"/>
    </sheetView>
  </sheetViews>
  <sheetFormatPr defaultRowHeight="14.5" x14ac:dyDescent="0.35"/>
  <cols>
    <col min="3" max="3" width="76.453125" customWidth="1"/>
    <col min="4" max="4" width="23.453125" customWidth="1"/>
    <col min="5" max="5" width="7.453125" customWidth="1"/>
  </cols>
  <sheetData>
    <row r="3" spans="2:5" ht="15" thickBot="1" x14ac:dyDescent="0.4"/>
    <row r="4" spans="2:5" ht="15" customHeight="1" x14ac:dyDescent="0.35">
      <c r="B4" s="273" t="s">
        <v>36</v>
      </c>
      <c r="C4" s="274"/>
      <c r="D4" s="274"/>
      <c r="E4" s="275"/>
    </row>
    <row r="5" spans="2:5" ht="15" customHeight="1" x14ac:dyDescent="0.35">
      <c r="B5" s="276"/>
      <c r="C5" s="277"/>
      <c r="D5" s="277"/>
      <c r="E5" s="278"/>
    </row>
    <row r="6" spans="2:5" ht="15.75" customHeight="1" thickBot="1" x14ac:dyDescent="0.4">
      <c r="B6" s="279"/>
      <c r="C6" s="280"/>
      <c r="D6" s="280"/>
      <c r="E6" s="281"/>
    </row>
    <row r="7" spans="2:5" ht="8.5" customHeight="1" x14ac:dyDescent="0.35">
      <c r="B7" s="26"/>
      <c r="C7" s="22"/>
      <c r="D7" s="22"/>
      <c r="E7" s="27"/>
    </row>
    <row r="8" spans="2:5" ht="18" customHeight="1" x14ac:dyDescent="0.35">
      <c r="B8" s="26"/>
      <c r="C8" s="271" t="s">
        <v>43</v>
      </c>
      <c r="D8" s="272"/>
      <c r="E8" s="27"/>
    </row>
    <row r="9" spans="2:5" ht="18" customHeight="1" x14ac:dyDescent="0.35">
      <c r="B9" s="26"/>
      <c r="C9" s="271" t="s">
        <v>44</v>
      </c>
      <c r="D9" s="272"/>
      <c r="E9" s="27"/>
    </row>
    <row r="10" spans="2:5" ht="18" customHeight="1" x14ac:dyDescent="0.35">
      <c r="B10" s="26"/>
      <c r="C10" s="271" t="s">
        <v>45</v>
      </c>
      <c r="D10" s="272"/>
      <c r="E10" s="27"/>
    </row>
    <row r="11" spans="2:5" ht="18" customHeight="1" x14ac:dyDescent="0.35">
      <c r="B11" s="26"/>
      <c r="C11" s="271" t="s">
        <v>46</v>
      </c>
      <c r="D11" s="272"/>
      <c r="E11" s="27"/>
    </row>
    <row r="12" spans="2:5" ht="18" customHeight="1" x14ac:dyDescent="0.35">
      <c r="B12" s="26"/>
      <c r="C12" s="271" t="s">
        <v>133</v>
      </c>
      <c r="D12" s="272"/>
      <c r="E12" s="27"/>
    </row>
    <row r="13" spans="2:5" ht="18" customHeight="1" x14ac:dyDescent="0.35">
      <c r="B13" s="26"/>
      <c r="C13" s="271" t="s">
        <v>134</v>
      </c>
      <c r="D13" s="272"/>
      <c r="E13" s="27"/>
    </row>
    <row r="14" spans="2:5" ht="18" customHeight="1" x14ac:dyDescent="0.35">
      <c r="B14" s="26"/>
      <c r="C14" s="271" t="s">
        <v>47</v>
      </c>
      <c r="D14" s="272"/>
      <c r="E14" s="27"/>
    </row>
    <row r="15" spans="2:5" ht="18" customHeight="1" x14ac:dyDescent="0.35">
      <c r="B15" s="26"/>
      <c r="C15" s="271" t="s">
        <v>48</v>
      </c>
      <c r="D15" s="272"/>
      <c r="E15" s="27"/>
    </row>
    <row r="16" spans="2:5" ht="18" customHeight="1" x14ac:dyDescent="0.35">
      <c r="B16" s="26"/>
      <c r="C16" s="271" t="s">
        <v>49</v>
      </c>
      <c r="D16" s="272"/>
      <c r="E16" s="27"/>
    </row>
    <row r="17" spans="2:5" ht="18" customHeight="1" x14ac:dyDescent="0.35">
      <c r="B17" s="26"/>
      <c r="C17" s="271" t="s">
        <v>50</v>
      </c>
      <c r="D17" s="272"/>
      <c r="E17" s="27"/>
    </row>
    <row r="18" spans="2:5" ht="18" customHeight="1" x14ac:dyDescent="0.35">
      <c r="B18" s="26"/>
      <c r="C18" s="271" t="s">
        <v>135</v>
      </c>
      <c r="D18" s="272"/>
      <c r="E18" s="27"/>
    </row>
    <row r="19" spans="2:5" ht="10" customHeight="1" thickBot="1" x14ac:dyDescent="0.4">
      <c r="B19" s="26"/>
      <c r="C19" s="22"/>
      <c r="D19" s="22"/>
      <c r="E19" s="27"/>
    </row>
    <row r="20" spans="2:5" ht="7" customHeight="1" x14ac:dyDescent="0.35">
      <c r="B20" s="5"/>
      <c r="C20" s="8"/>
      <c r="D20" s="8"/>
      <c r="E20" s="9"/>
    </row>
    <row r="21" spans="2:5" ht="18.5" x14ac:dyDescent="0.45">
      <c r="B21" s="6"/>
      <c r="C21" s="28" t="s">
        <v>3</v>
      </c>
      <c r="D21" s="2"/>
      <c r="E21" s="10"/>
    </row>
    <row r="22" spans="2:5" ht="72.5" x14ac:dyDescent="0.35">
      <c r="B22" s="6"/>
      <c r="C22" s="87" t="s">
        <v>268</v>
      </c>
      <c r="D22" s="3"/>
      <c r="E22" s="10"/>
    </row>
    <row r="23" spans="2:5" ht="9" customHeight="1" thickBot="1" x14ac:dyDescent="0.4">
      <c r="B23" s="7"/>
      <c r="C23" s="31"/>
      <c r="D23" s="1"/>
      <c r="E23" s="12"/>
    </row>
    <row r="24" spans="2:5" ht="15.5" x14ac:dyDescent="0.35">
      <c r="B24" s="5"/>
      <c r="C24" s="32"/>
      <c r="D24" s="8"/>
      <c r="E24" s="9"/>
    </row>
    <row r="25" spans="2:5" ht="18.5" x14ac:dyDescent="0.45">
      <c r="B25" s="6"/>
      <c r="C25" s="28" t="s">
        <v>39</v>
      </c>
      <c r="D25" s="2"/>
      <c r="E25" s="10"/>
    </row>
    <row r="26" spans="2:5" ht="15.5" x14ac:dyDescent="0.35">
      <c r="B26" s="6"/>
      <c r="C26" s="88" t="s">
        <v>40</v>
      </c>
      <c r="D26" s="2"/>
      <c r="E26" s="10"/>
    </row>
    <row r="27" spans="2:5" ht="18" customHeight="1" x14ac:dyDescent="0.35">
      <c r="B27" s="6"/>
      <c r="C27" s="29" t="s">
        <v>260</v>
      </c>
      <c r="D27" s="3"/>
      <c r="E27" s="10"/>
    </row>
    <row r="28" spans="2:5" ht="18" customHeight="1" x14ac:dyDescent="0.35">
      <c r="B28" s="6"/>
      <c r="C28" s="29" t="s">
        <v>136</v>
      </c>
      <c r="D28" s="3"/>
      <c r="E28" s="10"/>
    </row>
    <row r="29" spans="2:5" ht="8.15" customHeight="1" x14ac:dyDescent="0.35">
      <c r="B29" s="6"/>
      <c r="C29" s="30"/>
      <c r="D29" s="2"/>
      <c r="E29" s="10"/>
    </row>
    <row r="30" spans="2:5" ht="15.5" x14ac:dyDescent="0.35">
      <c r="B30" s="6"/>
      <c r="C30" s="88" t="s">
        <v>41</v>
      </c>
      <c r="D30" s="2"/>
      <c r="E30" s="10"/>
    </row>
    <row r="31" spans="2:5" ht="18" customHeight="1" x14ac:dyDescent="0.35">
      <c r="B31" s="6"/>
      <c r="C31" s="29" t="s">
        <v>14</v>
      </c>
      <c r="D31" s="3"/>
      <c r="E31" s="10"/>
    </row>
    <row r="32" spans="2:5" ht="18" customHeight="1" x14ac:dyDescent="0.35">
      <c r="B32" s="6"/>
      <c r="C32" s="29" t="s">
        <v>136</v>
      </c>
      <c r="D32" s="3"/>
      <c r="E32" s="10"/>
    </row>
    <row r="33" spans="2:5" ht="18" customHeight="1" thickBot="1" x14ac:dyDescent="0.4">
      <c r="B33" s="7"/>
      <c r="C33" s="33"/>
      <c r="D33" s="1"/>
      <c r="E33" s="12"/>
    </row>
    <row r="34" spans="2:5" ht="18" customHeight="1" x14ac:dyDescent="0.35">
      <c r="B34" s="5"/>
      <c r="C34" s="32"/>
      <c r="D34" s="8"/>
      <c r="E34" s="9"/>
    </row>
    <row r="35" spans="2:5" ht="18" customHeight="1" x14ac:dyDescent="0.45">
      <c r="B35" s="6"/>
      <c r="C35" s="28" t="s">
        <v>42</v>
      </c>
      <c r="D35" s="2"/>
      <c r="E35" s="10"/>
    </row>
    <row r="36" spans="2:5" ht="18" customHeight="1" x14ac:dyDescent="0.35">
      <c r="B36" s="6"/>
      <c r="C36" s="34" t="s">
        <v>16</v>
      </c>
      <c r="D36" s="3"/>
      <c r="E36" s="10"/>
    </row>
    <row r="37" spans="2:5" ht="18" customHeight="1" x14ac:dyDescent="0.35">
      <c r="B37" s="6"/>
      <c r="C37" s="34" t="s">
        <v>37</v>
      </c>
      <c r="D37" s="3"/>
      <c r="E37" s="10"/>
    </row>
    <row r="38" spans="2:5" ht="18" customHeight="1" x14ac:dyDescent="0.35">
      <c r="B38" s="6"/>
      <c r="C38" s="34" t="s">
        <v>142</v>
      </c>
      <c r="D38" s="3"/>
      <c r="E38" s="10"/>
    </row>
    <row r="39" spans="2:5" ht="18" customHeight="1" x14ac:dyDescent="0.35">
      <c r="B39" s="6"/>
      <c r="C39" s="34"/>
      <c r="D39" s="2"/>
      <c r="E39" s="10"/>
    </row>
    <row r="40" spans="2:5" ht="18" customHeight="1" x14ac:dyDescent="0.35">
      <c r="B40" s="6"/>
      <c r="C40" s="34" t="s">
        <v>30</v>
      </c>
      <c r="D40" s="4"/>
      <c r="E40" s="10"/>
    </row>
    <row r="41" spans="2:5" ht="18" customHeight="1" x14ac:dyDescent="0.35">
      <c r="B41" s="6"/>
      <c r="C41" s="35" t="s">
        <v>31</v>
      </c>
      <c r="D41" s="3"/>
      <c r="E41" s="10"/>
    </row>
    <row r="42" spans="2:5" ht="18" customHeight="1" x14ac:dyDescent="0.35">
      <c r="B42" s="6"/>
      <c r="C42" s="35" t="s">
        <v>32</v>
      </c>
      <c r="D42" s="3"/>
      <c r="E42" s="10"/>
    </row>
    <row r="43" spans="2:5" ht="18" customHeight="1" x14ac:dyDescent="0.35">
      <c r="B43" s="6"/>
      <c r="C43" s="35" t="s">
        <v>33</v>
      </c>
      <c r="D43" s="3"/>
      <c r="E43" s="10"/>
    </row>
    <row r="44" spans="2:5" ht="18" customHeight="1" x14ac:dyDescent="0.35">
      <c r="B44" s="6"/>
      <c r="C44" s="35" t="s">
        <v>34</v>
      </c>
      <c r="D44" s="3"/>
      <c r="E44" s="10"/>
    </row>
    <row r="45" spans="2:5" ht="18" customHeight="1" x14ac:dyDescent="0.35">
      <c r="B45" s="6"/>
      <c r="C45" s="35" t="s">
        <v>35</v>
      </c>
      <c r="D45" s="3"/>
      <c r="E45" s="10"/>
    </row>
    <row r="46" spans="2:5" ht="9.5" customHeight="1" thickBot="1" x14ac:dyDescent="0.4">
      <c r="B46" s="7"/>
      <c r="C46" s="31"/>
      <c r="D46" s="1"/>
      <c r="E46" s="12"/>
    </row>
    <row r="47" spans="2:5" ht="10.5" customHeight="1" x14ac:dyDescent="0.35">
      <c r="B47" s="2"/>
      <c r="C47" s="2"/>
      <c r="D47" s="2"/>
      <c r="E47" s="2"/>
    </row>
    <row r="48" spans="2:5" ht="18.5" x14ac:dyDescent="0.45">
      <c r="B48" s="2"/>
      <c r="C48" s="28" t="s">
        <v>53</v>
      </c>
      <c r="D48" s="2"/>
      <c r="E48" s="2"/>
    </row>
    <row r="49" spans="2:5" ht="8.15" customHeight="1" x14ac:dyDescent="0.35">
      <c r="B49" s="2"/>
      <c r="C49" s="2"/>
      <c r="D49" s="2"/>
      <c r="E49" s="2"/>
    </row>
    <row r="50" spans="2:5" ht="26.5" customHeight="1" x14ac:dyDescent="0.35">
      <c r="B50" s="2"/>
      <c r="C50" s="270" t="s">
        <v>138</v>
      </c>
      <c r="D50" s="174"/>
      <c r="E50" s="2"/>
    </row>
    <row r="51" spans="2:5" ht="8.15" customHeight="1" thickBot="1" x14ac:dyDescent="0.4">
      <c r="B51" s="2"/>
      <c r="C51" s="2"/>
      <c r="D51" s="2"/>
      <c r="E51" s="2"/>
    </row>
    <row r="52" spans="2:5" ht="15.75" customHeight="1" thickBot="1" x14ac:dyDescent="0.4">
      <c r="B52" s="2"/>
      <c r="C52" s="44" t="s">
        <v>62</v>
      </c>
      <c r="D52" s="45"/>
      <c r="E52" s="2"/>
    </row>
    <row r="53" spans="2:5" x14ac:dyDescent="0.35">
      <c r="B53" s="2"/>
      <c r="C53" s="42" t="s">
        <v>60</v>
      </c>
      <c r="D53" s="43" t="s">
        <v>54</v>
      </c>
      <c r="E53" s="2"/>
    </row>
    <row r="54" spans="2:5" x14ac:dyDescent="0.35">
      <c r="B54" s="2"/>
      <c r="C54" s="40" t="s">
        <v>61</v>
      </c>
      <c r="D54" s="39" t="s">
        <v>54</v>
      </c>
      <c r="E54" s="2"/>
    </row>
    <row r="55" spans="2:5" x14ac:dyDescent="0.35">
      <c r="B55" s="2"/>
      <c r="C55" s="47" t="s">
        <v>55</v>
      </c>
      <c r="D55" s="39" t="s">
        <v>54</v>
      </c>
      <c r="E55" s="2"/>
    </row>
    <row r="56" spans="2:5" x14ac:dyDescent="0.35">
      <c r="B56" s="2"/>
      <c r="C56" s="6" t="s">
        <v>56</v>
      </c>
      <c r="D56" s="10"/>
      <c r="E56" s="2"/>
    </row>
    <row r="57" spans="2:5" x14ac:dyDescent="0.35">
      <c r="B57" s="2"/>
      <c r="C57" s="38" t="s">
        <v>58</v>
      </c>
      <c r="D57" s="39" t="s">
        <v>54</v>
      </c>
      <c r="E57" s="2"/>
    </row>
    <row r="58" spans="2:5" ht="70" customHeight="1" x14ac:dyDescent="0.35">
      <c r="B58" s="2"/>
      <c r="C58" s="40" t="s">
        <v>306</v>
      </c>
      <c r="D58" s="39" t="s">
        <v>54</v>
      </c>
      <c r="E58" s="2"/>
    </row>
    <row r="59" spans="2:5" x14ac:dyDescent="0.35">
      <c r="B59" s="2"/>
      <c r="C59" s="38" t="s">
        <v>59</v>
      </c>
      <c r="D59" s="39" t="s">
        <v>54</v>
      </c>
      <c r="E59" s="2"/>
    </row>
    <row r="60" spans="2:5" x14ac:dyDescent="0.35">
      <c r="B60" s="2"/>
      <c r="C60" s="47" t="s">
        <v>55</v>
      </c>
      <c r="D60" s="39" t="s">
        <v>54</v>
      </c>
      <c r="E60" s="2"/>
    </row>
    <row r="61" spans="2:5" ht="10" customHeight="1" thickBot="1" x14ac:dyDescent="0.4">
      <c r="B61" s="2"/>
      <c r="C61" s="6"/>
      <c r="D61" s="10"/>
      <c r="E61" s="2"/>
    </row>
    <row r="62" spans="2:5" ht="15" thickBot="1" x14ac:dyDescent="0.4">
      <c r="B62" s="2"/>
      <c r="C62" s="48" t="s">
        <v>67</v>
      </c>
      <c r="D62" s="46" t="s">
        <v>54</v>
      </c>
      <c r="E62" s="49" t="s">
        <v>69</v>
      </c>
    </row>
    <row r="63" spans="2:5" ht="12" customHeight="1" thickBot="1" x14ac:dyDescent="0.4">
      <c r="B63" s="2"/>
      <c r="C63" s="2"/>
      <c r="D63" s="2"/>
      <c r="E63" s="2"/>
    </row>
    <row r="64" spans="2:5" ht="15" thickBot="1" x14ac:dyDescent="0.4">
      <c r="B64" s="2"/>
      <c r="C64" s="44" t="s">
        <v>63</v>
      </c>
      <c r="D64" s="45"/>
      <c r="E64" s="2"/>
    </row>
    <row r="65" spans="2:5" x14ac:dyDescent="0.35">
      <c r="B65" s="2"/>
      <c r="C65" s="42" t="s">
        <v>60</v>
      </c>
      <c r="D65" s="43" t="s">
        <v>54</v>
      </c>
      <c r="E65" s="2"/>
    </row>
    <row r="66" spans="2:5" x14ac:dyDescent="0.35">
      <c r="B66" s="2"/>
      <c r="C66" s="40" t="s">
        <v>61</v>
      </c>
      <c r="D66" s="39" t="s">
        <v>54</v>
      </c>
      <c r="E66" s="2"/>
    </row>
    <row r="67" spans="2:5" x14ac:dyDescent="0.35">
      <c r="B67" s="2"/>
      <c r="C67" s="47" t="s">
        <v>55</v>
      </c>
      <c r="D67" s="39" t="s">
        <v>54</v>
      </c>
      <c r="E67" s="2"/>
    </row>
    <row r="68" spans="2:5" x14ac:dyDescent="0.35">
      <c r="B68" s="2"/>
      <c r="C68" s="6" t="s">
        <v>56</v>
      </c>
      <c r="D68" s="10"/>
      <c r="E68" s="2"/>
    </row>
    <row r="69" spans="2:5" x14ac:dyDescent="0.35">
      <c r="B69" s="2"/>
      <c r="C69" s="38" t="s">
        <v>58</v>
      </c>
      <c r="D69" s="39" t="s">
        <v>54</v>
      </c>
      <c r="E69" s="2"/>
    </row>
    <row r="70" spans="2:5" ht="70" customHeight="1" x14ac:dyDescent="0.35">
      <c r="B70" s="2"/>
      <c r="C70" s="40" t="s">
        <v>306</v>
      </c>
      <c r="D70" s="39" t="s">
        <v>54</v>
      </c>
      <c r="E70" s="2"/>
    </row>
    <row r="71" spans="2:5" x14ac:dyDescent="0.35">
      <c r="B71" s="2"/>
      <c r="C71" s="38" t="s">
        <v>59</v>
      </c>
      <c r="D71" s="39" t="s">
        <v>54</v>
      </c>
      <c r="E71" s="2"/>
    </row>
    <row r="72" spans="2:5" x14ac:dyDescent="0.35">
      <c r="B72" s="2"/>
      <c r="C72" s="47" t="s">
        <v>55</v>
      </c>
      <c r="D72" s="39" t="s">
        <v>54</v>
      </c>
      <c r="E72" s="2"/>
    </row>
    <row r="73" spans="2:5" ht="10" customHeight="1" thickBot="1" x14ac:dyDescent="0.4">
      <c r="B73" s="2"/>
      <c r="C73" s="6"/>
      <c r="D73" s="10"/>
      <c r="E73" s="2"/>
    </row>
    <row r="74" spans="2:5" ht="15" thickBot="1" x14ac:dyDescent="0.4">
      <c r="B74" s="2"/>
      <c r="C74" s="48" t="s">
        <v>66</v>
      </c>
      <c r="D74" s="46" t="s">
        <v>54</v>
      </c>
      <c r="E74" s="49" t="s">
        <v>70</v>
      </c>
    </row>
    <row r="75" spans="2:5" ht="12" customHeight="1" thickBot="1" x14ac:dyDescent="0.4">
      <c r="B75" s="2"/>
      <c r="C75" s="2"/>
      <c r="D75" s="2"/>
      <c r="E75" s="2"/>
    </row>
    <row r="76" spans="2:5" ht="15" thickBot="1" x14ac:dyDescent="0.4">
      <c r="B76" s="2"/>
      <c r="C76" s="44" t="s">
        <v>64</v>
      </c>
      <c r="D76" s="45"/>
      <c r="E76" s="2"/>
    </row>
    <row r="77" spans="2:5" x14ac:dyDescent="0.35">
      <c r="B77" s="2"/>
      <c r="C77" s="42" t="s">
        <v>60</v>
      </c>
      <c r="D77" s="43" t="s">
        <v>54</v>
      </c>
      <c r="E77" s="2"/>
    </row>
    <row r="78" spans="2:5" x14ac:dyDescent="0.35">
      <c r="B78" s="2"/>
      <c r="C78" s="40" t="s">
        <v>61</v>
      </c>
      <c r="D78" s="39" t="s">
        <v>54</v>
      </c>
      <c r="E78" s="2"/>
    </row>
    <row r="79" spans="2:5" x14ac:dyDescent="0.35">
      <c r="B79" s="2"/>
      <c r="C79" s="47" t="s">
        <v>55</v>
      </c>
      <c r="D79" s="39" t="s">
        <v>54</v>
      </c>
      <c r="E79" s="2"/>
    </row>
    <row r="80" spans="2:5" x14ac:dyDescent="0.35">
      <c r="B80" s="2"/>
      <c r="C80" s="6" t="s">
        <v>56</v>
      </c>
      <c r="D80" s="10"/>
      <c r="E80" s="2"/>
    </row>
    <row r="81" spans="2:5" x14ac:dyDescent="0.35">
      <c r="B81" s="2"/>
      <c r="C81" s="38" t="s">
        <v>58</v>
      </c>
      <c r="D81" s="39" t="s">
        <v>54</v>
      </c>
      <c r="E81" s="2"/>
    </row>
    <row r="82" spans="2:5" ht="70" customHeight="1" x14ac:dyDescent="0.35">
      <c r="B82" s="2"/>
      <c r="C82" s="40" t="s">
        <v>306</v>
      </c>
      <c r="D82" s="39" t="s">
        <v>54</v>
      </c>
      <c r="E82" s="2"/>
    </row>
    <row r="83" spans="2:5" x14ac:dyDescent="0.35">
      <c r="B83" s="2"/>
      <c r="C83" s="38" t="s">
        <v>59</v>
      </c>
      <c r="D83" s="39" t="s">
        <v>54</v>
      </c>
      <c r="E83" s="2"/>
    </row>
    <row r="84" spans="2:5" x14ac:dyDescent="0.35">
      <c r="B84" s="2"/>
      <c r="C84" s="47" t="s">
        <v>55</v>
      </c>
      <c r="D84" s="39" t="s">
        <v>54</v>
      </c>
      <c r="E84" s="2"/>
    </row>
    <row r="85" spans="2:5" ht="10" customHeight="1" thickBot="1" x14ac:dyDescent="0.4">
      <c r="B85" s="2"/>
      <c r="C85" s="6"/>
      <c r="D85" s="10"/>
      <c r="E85" s="2"/>
    </row>
    <row r="86" spans="2:5" ht="15" thickBot="1" x14ac:dyDescent="0.4">
      <c r="B86" s="2"/>
      <c r="C86" s="48" t="s">
        <v>65</v>
      </c>
      <c r="D86" s="46" t="s">
        <v>54</v>
      </c>
      <c r="E86" s="49" t="s">
        <v>71</v>
      </c>
    </row>
    <row r="87" spans="2:5" ht="9" customHeight="1" x14ac:dyDescent="0.35">
      <c r="B87" s="2"/>
      <c r="C87" s="2"/>
      <c r="D87" s="2"/>
      <c r="E87" s="2"/>
    </row>
    <row r="88" spans="2:5" ht="15" thickBot="1" x14ac:dyDescent="0.4">
      <c r="B88" s="2"/>
      <c r="C88" s="52" t="s">
        <v>72</v>
      </c>
      <c r="D88" s="2"/>
      <c r="E88" s="2"/>
    </row>
    <row r="89" spans="2:5" ht="15" thickBot="1" x14ac:dyDescent="0.4">
      <c r="B89" s="2"/>
      <c r="C89" s="50" t="s">
        <v>68</v>
      </c>
      <c r="D89" s="51" t="s">
        <v>54</v>
      </c>
      <c r="E89" s="49" t="s">
        <v>74</v>
      </c>
    </row>
    <row r="90" spans="2:5" ht="15" thickBot="1" x14ac:dyDescent="0.4">
      <c r="B90" s="2"/>
      <c r="E90" s="2"/>
    </row>
    <row r="91" spans="2:5" x14ac:dyDescent="0.35">
      <c r="B91" s="2"/>
      <c r="C91" s="57" t="s">
        <v>73</v>
      </c>
      <c r="D91" s="55"/>
      <c r="E91" s="2"/>
    </row>
    <row r="92" spans="2:5" x14ac:dyDescent="0.35">
      <c r="B92" s="2"/>
      <c r="C92" s="38" t="s">
        <v>52</v>
      </c>
      <c r="D92" s="39" t="s">
        <v>54</v>
      </c>
      <c r="E92" s="49" t="s">
        <v>75</v>
      </c>
    </row>
    <row r="93" spans="2:5" x14ac:dyDescent="0.35">
      <c r="B93" s="2"/>
      <c r="C93" s="58" t="s">
        <v>78</v>
      </c>
      <c r="D93" s="10"/>
      <c r="E93" s="2"/>
    </row>
    <row r="94" spans="2:5" ht="15" thickBot="1" x14ac:dyDescent="0.4">
      <c r="B94" s="2"/>
      <c r="C94" s="56" t="s">
        <v>57</v>
      </c>
      <c r="D94" s="41" t="s">
        <v>54</v>
      </c>
      <c r="E94" s="85" t="s">
        <v>76</v>
      </c>
    </row>
    <row r="95" spans="2:5" ht="15" thickBot="1" x14ac:dyDescent="0.4">
      <c r="B95" s="2"/>
      <c r="C95" s="2"/>
      <c r="D95" s="2"/>
      <c r="E95" s="2"/>
    </row>
    <row r="96" spans="2:5" ht="19" thickBot="1" x14ac:dyDescent="0.5">
      <c r="B96" s="2"/>
      <c r="C96" s="53" t="s">
        <v>77</v>
      </c>
      <c r="D96" s="54" t="s">
        <v>54</v>
      </c>
      <c r="E96" s="2"/>
    </row>
    <row r="97" spans="2:5" x14ac:dyDescent="0.35">
      <c r="B97" s="2"/>
      <c r="C97" s="2"/>
      <c r="D97" s="2"/>
      <c r="E97" s="2"/>
    </row>
    <row r="98" spans="2:5" x14ac:dyDescent="0.35">
      <c r="B98" s="2"/>
      <c r="C98" s="2"/>
      <c r="D98" s="2"/>
      <c r="E98" s="2"/>
    </row>
  </sheetData>
  <sheetProtection sheet="1" formatColumns="0" formatRows="0"/>
  <mergeCells count="13">
    <mergeCell ref="C12:D12"/>
    <mergeCell ref="B4:E6"/>
    <mergeCell ref="C8:D8"/>
    <mergeCell ref="C9:D9"/>
    <mergeCell ref="C10:D10"/>
    <mergeCell ref="C11:D11"/>
    <mergeCell ref="C50:D50"/>
    <mergeCell ref="C13:D13"/>
    <mergeCell ref="C14:D14"/>
    <mergeCell ref="C15:D15"/>
    <mergeCell ref="C16:D16"/>
    <mergeCell ref="C17:D17"/>
    <mergeCell ref="C18:D18"/>
  </mergeCells>
  <pageMargins left="0.25" right="0.25" top="0.75" bottom="0.75" header="0.3" footer="0.3"/>
  <pageSetup paperSize="9" scale="77" orientation="portrait" r:id="rId1"/>
  <rowBreaks count="1" manualBreakCount="1">
    <brk id="46" min="1" max="4"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B4BF0-3F5B-4B18-8E81-6C3FF23A5945}">
  <sheetPr codeName="Sheet10">
    <tabColor rgb="FFFF0000"/>
  </sheetPr>
  <dimension ref="B3:E108"/>
  <sheetViews>
    <sheetView view="pageBreakPreview" zoomScaleNormal="100" zoomScaleSheetLayoutView="100" workbookViewId="0">
      <selection activeCell="B4" sqref="B4:E6"/>
    </sheetView>
  </sheetViews>
  <sheetFormatPr defaultRowHeight="14.5" x14ac:dyDescent="0.35"/>
  <cols>
    <col min="3" max="3" width="76.453125" customWidth="1"/>
    <col min="4" max="4" width="23.453125" customWidth="1"/>
    <col min="5" max="5" width="7.453125" customWidth="1"/>
  </cols>
  <sheetData>
    <row r="3" spans="2:5" ht="15" thickBot="1" x14ac:dyDescent="0.4"/>
    <row r="4" spans="2:5" ht="15" customHeight="1" x14ac:dyDescent="0.35">
      <c r="B4" s="273" t="s">
        <v>36</v>
      </c>
      <c r="C4" s="274"/>
      <c r="D4" s="274"/>
      <c r="E4" s="275"/>
    </row>
    <row r="5" spans="2:5" ht="15" customHeight="1" x14ac:dyDescent="0.35">
      <c r="B5" s="276"/>
      <c r="C5" s="277"/>
      <c r="D5" s="277"/>
      <c r="E5" s="278"/>
    </row>
    <row r="6" spans="2:5" ht="15.75" customHeight="1" thickBot="1" x14ac:dyDescent="0.4">
      <c r="B6" s="279"/>
      <c r="C6" s="280"/>
      <c r="D6" s="280"/>
      <c r="E6" s="281"/>
    </row>
    <row r="7" spans="2:5" ht="8.5" customHeight="1" x14ac:dyDescent="0.35">
      <c r="B7" s="26"/>
      <c r="C7" s="22"/>
      <c r="D7" s="22"/>
      <c r="E7" s="27"/>
    </row>
    <row r="8" spans="2:5" ht="18" customHeight="1" x14ac:dyDescent="0.35">
      <c r="B8" s="26"/>
      <c r="C8" s="271" t="s">
        <v>43</v>
      </c>
      <c r="D8" s="272"/>
      <c r="E8" s="27"/>
    </row>
    <row r="9" spans="2:5" ht="18" customHeight="1" x14ac:dyDescent="0.35">
      <c r="B9" s="26"/>
      <c r="C9" s="271" t="s">
        <v>44</v>
      </c>
      <c r="D9" s="272"/>
      <c r="E9" s="27"/>
    </row>
    <row r="10" spans="2:5" ht="18" customHeight="1" x14ac:dyDescent="0.35">
      <c r="B10" s="26"/>
      <c r="C10" s="271" t="s">
        <v>45</v>
      </c>
      <c r="D10" s="272"/>
      <c r="E10" s="27"/>
    </row>
    <row r="11" spans="2:5" ht="18" customHeight="1" x14ac:dyDescent="0.35">
      <c r="B11" s="26"/>
      <c r="C11" s="271" t="s">
        <v>46</v>
      </c>
      <c r="D11" s="272"/>
      <c r="E11" s="27"/>
    </row>
    <row r="12" spans="2:5" ht="18" customHeight="1" x14ac:dyDescent="0.35">
      <c r="B12" s="26"/>
      <c r="C12" s="271" t="s">
        <v>133</v>
      </c>
      <c r="D12" s="272"/>
      <c r="E12" s="27"/>
    </row>
    <row r="13" spans="2:5" ht="18" customHeight="1" x14ac:dyDescent="0.35">
      <c r="B13" s="26"/>
      <c r="C13" s="271" t="s">
        <v>134</v>
      </c>
      <c r="D13" s="272"/>
      <c r="E13" s="27"/>
    </row>
    <row r="14" spans="2:5" ht="18" customHeight="1" x14ac:dyDescent="0.35">
      <c r="B14" s="26"/>
      <c r="C14" s="271" t="s">
        <v>47</v>
      </c>
      <c r="D14" s="272"/>
      <c r="E14" s="27"/>
    </row>
    <row r="15" spans="2:5" ht="18" customHeight="1" x14ac:dyDescent="0.35">
      <c r="B15" s="26"/>
      <c r="C15" s="271" t="s">
        <v>48</v>
      </c>
      <c r="D15" s="272"/>
      <c r="E15" s="27"/>
    </row>
    <row r="16" spans="2:5" ht="18" customHeight="1" x14ac:dyDescent="0.35">
      <c r="B16" s="26"/>
      <c r="C16" s="271" t="s">
        <v>49</v>
      </c>
      <c r="D16" s="272"/>
      <c r="E16" s="27"/>
    </row>
    <row r="17" spans="2:5" ht="18" customHeight="1" x14ac:dyDescent="0.35">
      <c r="B17" s="26"/>
      <c r="C17" s="271" t="s">
        <v>50</v>
      </c>
      <c r="D17" s="272"/>
      <c r="E17" s="27"/>
    </row>
    <row r="18" spans="2:5" ht="18" customHeight="1" x14ac:dyDescent="0.35">
      <c r="B18" s="26"/>
      <c r="C18" s="271" t="s">
        <v>135</v>
      </c>
      <c r="D18" s="272"/>
      <c r="E18" s="27"/>
    </row>
    <row r="19" spans="2:5" ht="10" customHeight="1" thickBot="1" x14ac:dyDescent="0.4">
      <c r="B19" s="26"/>
      <c r="C19" s="22"/>
      <c r="D19" s="22"/>
      <c r="E19" s="27"/>
    </row>
    <row r="20" spans="2:5" ht="7" customHeight="1" x14ac:dyDescent="0.35">
      <c r="B20" s="5"/>
      <c r="C20" s="8"/>
      <c r="D20" s="8"/>
      <c r="E20" s="9"/>
    </row>
    <row r="21" spans="2:5" ht="18.5" x14ac:dyDescent="0.45">
      <c r="B21" s="6"/>
      <c r="C21" s="28" t="s">
        <v>3</v>
      </c>
      <c r="D21" s="2"/>
      <c r="E21" s="10"/>
    </row>
    <row r="22" spans="2:5" ht="72.5" x14ac:dyDescent="0.35">
      <c r="B22" s="6"/>
      <c r="C22" s="87" t="s">
        <v>282</v>
      </c>
      <c r="D22" s="3"/>
      <c r="E22" s="10"/>
    </row>
    <row r="23" spans="2:5" ht="9" customHeight="1" thickBot="1" x14ac:dyDescent="0.4">
      <c r="B23" s="7"/>
      <c r="C23" s="31"/>
      <c r="D23" s="1"/>
      <c r="E23" s="12"/>
    </row>
    <row r="24" spans="2:5" ht="15.5" x14ac:dyDescent="0.35">
      <c r="B24" s="5"/>
      <c r="C24" s="32"/>
      <c r="D24" s="8"/>
      <c r="E24" s="9"/>
    </row>
    <row r="25" spans="2:5" ht="18.5" x14ac:dyDescent="0.45">
      <c r="B25" s="6"/>
      <c r="C25" s="28" t="s">
        <v>39</v>
      </c>
      <c r="D25" s="2"/>
      <c r="E25" s="10"/>
    </row>
    <row r="26" spans="2:5" ht="15.5" x14ac:dyDescent="0.35">
      <c r="B26" s="6"/>
      <c r="C26" s="88" t="s">
        <v>40</v>
      </c>
      <c r="D26" s="2"/>
      <c r="E26" s="10"/>
    </row>
    <row r="27" spans="2:5" ht="18" customHeight="1" x14ac:dyDescent="0.35">
      <c r="B27" s="6"/>
      <c r="C27" s="29" t="s">
        <v>260</v>
      </c>
      <c r="D27" s="3"/>
      <c r="E27" s="10"/>
    </row>
    <row r="28" spans="2:5" ht="18" customHeight="1" x14ac:dyDescent="0.35">
      <c r="B28" s="6"/>
      <c r="C28" s="29" t="s">
        <v>136</v>
      </c>
      <c r="D28" s="3"/>
      <c r="E28" s="10"/>
    </row>
    <row r="29" spans="2:5" ht="8.15" customHeight="1" x14ac:dyDescent="0.35">
      <c r="B29" s="6"/>
      <c r="C29" s="30"/>
      <c r="D29" s="2"/>
      <c r="E29" s="10"/>
    </row>
    <row r="30" spans="2:5" ht="15.5" x14ac:dyDescent="0.35">
      <c r="B30" s="6"/>
      <c r="C30" s="88" t="s">
        <v>41</v>
      </c>
      <c r="D30" s="2"/>
      <c r="E30" s="10"/>
    </row>
    <row r="31" spans="2:5" ht="18" customHeight="1" x14ac:dyDescent="0.35">
      <c r="B31" s="6"/>
      <c r="C31" s="29" t="s">
        <v>14</v>
      </c>
      <c r="D31" s="3"/>
      <c r="E31" s="10"/>
    </row>
    <row r="32" spans="2:5" ht="18" customHeight="1" x14ac:dyDescent="0.35">
      <c r="B32" s="6"/>
      <c r="C32" s="29" t="s">
        <v>136</v>
      </c>
      <c r="D32" s="3"/>
      <c r="E32" s="10"/>
    </row>
    <row r="33" spans="2:5" ht="16" thickBot="1" x14ac:dyDescent="0.4">
      <c r="B33" s="7"/>
      <c r="C33" s="33"/>
      <c r="D33" s="1"/>
      <c r="E33" s="12"/>
    </row>
    <row r="34" spans="2:5" ht="15.5" x14ac:dyDescent="0.35">
      <c r="B34" s="5"/>
      <c r="C34" s="32"/>
      <c r="D34" s="8"/>
      <c r="E34" s="9"/>
    </row>
    <row r="35" spans="2:5" ht="18.5" x14ac:dyDescent="0.45">
      <c r="B35" s="6"/>
      <c r="C35" s="28" t="s">
        <v>42</v>
      </c>
      <c r="D35" s="2"/>
      <c r="E35" s="10"/>
    </row>
    <row r="36" spans="2:5" ht="18" customHeight="1" x14ac:dyDescent="0.35">
      <c r="B36" s="6"/>
      <c r="C36" s="34" t="s">
        <v>16</v>
      </c>
      <c r="D36" s="3"/>
      <c r="E36" s="10"/>
    </row>
    <row r="37" spans="2:5" ht="18" customHeight="1" x14ac:dyDescent="0.35">
      <c r="B37" s="6"/>
      <c r="C37" s="34" t="s">
        <v>37</v>
      </c>
      <c r="D37" s="3"/>
      <c r="E37" s="10"/>
    </row>
    <row r="38" spans="2:5" ht="18" customHeight="1" x14ac:dyDescent="0.35">
      <c r="B38" s="6"/>
      <c r="C38" s="34" t="s">
        <v>142</v>
      </c>
      <c r="D38" s="3"/>
      <c r="E38" s="10"/>
    </row>
    <row r="39" spans="2:5" ht="15.5" x14ac:dyDescent="0.35">
      <c r="B39" s="6"/>
      <c r="C39" s="34"/>
      <c r="D39" s="2"/>
      <c r="E39" s="10"/>
    </row>
    <row r="40" spans="2:5" ht="15.5" x14ac:dyDescent="0.35">
      <c r="B40" s="6"/>
      <c r="C40" s="34" t="s">
        <v>30</v>
      </c>
      <c r="D40" s="4"/>
      <c r="E40" s="10"/>
    </row>
    <row r="41" spans="2:5" ht="18" customHeight="1" x14ac:dyDescent="0.35">
      <c r="B41" s="6"/>
      <c r="C41" s="35" t="s">
        <v>31</v>
      </c>
      <c r="D41" s="3"/>
      <c r="E41" s="10"/>
    </row>
    <row r="42" spans="2:5" ht="18" customHeight="1" x14ac:dyDescent="0.35">
      <c r="B42" s="6"/>
      <c r="C42" s="35" t="s">
        <v>32</v>
      </c>
      <c r="D42" s="3"/>
      <c r="E42" s="10"/>
    </row>
    <row r="43" spans="2:5" ht="18" customHeight="1" x14ac:dyDescent="0.35">
      <c r="B43" s="6"/>
      <c r="C43" s="35" t="s">
        <v>33</v>
      </c>
      <c r="D43" s="3"/>
      <c r="E43" s="10"/>
    </row>
    <row r="44" spans="2:5" ht="18" customHeight="1" x14ac:dyDescent="0.35">
      <c r="B44" s="6"/>
      <c r="C44" s="35" t="s">
        <v>34</v>
      </c>
      <c r="D44" s="3"/>
      <c r="E44" s="10"/>
    </row>
    <row r="45" spans="2:5" ht="18" customHeight="1" x14ac:dyDescent="0.35">
      <c r="B45" s="6"/>
      <c r="C45" s="35" t="s">
        <v>35</v>
      </c>
      <c r="D45" s="3"/>
      <c r="E45" s="10"/>
    </row>
    <row r="46" spans="2:5" ht="16" thickBot="1" x14ac:dyDescent="0.4">
      <c r="B46" s="7"/>
      <c r="C46" s="31"/>
      <c r="D46" s="1"/>
      <c r="E46" s="12"/>
    </row>
    <row r="47" spans="2:5" ht="6" customHeight="1" x14ac:dyDescent="0.35">
      <c r="B47" s="6"/>
      <c r="C47" s="30"/>
      <c r="D47" s="2"/>
      <c r="E47" s="10"/>
    </row>
    <row r="48" spans="2:5" ht="18.5" x14ac:dyDescent="0.45">
      <c r="B48" s="6"/>
      <c r="C48" s="28" t="s">
        <v>38</v>
      </c>
      <c r="D48" s="2"/>
      <c r="E48" s="10"/>
    </row>
    <row r="49" spans="2:5" ht="22" customHeight="1" x14ac:dyDescent="0.35">
      <c r="B49" s="6"/>
      <c r="C49" s="29" t="s">
        <v>269</v>
      </c>
      <c r="D49" s="3"/>
      <c r="E49" s="10"/>
    </row>
    <row r="50" spans="2:5" ht="22" customHeight="1" x14ac:dyDescent="0.35">
      <c r="B50" s="6"/>
      <c r="C50" s="29" t="s">
        <v>283</v>
      </c>
      <c r="D50" s="3"/>
      <c r="E50" s="10"/>
    </row>
    <row r="51" spans="2:5" ht="22" customHeight="1" x14ac:dyDescent="0.35">
      <c r="B51" s="6"/>
      <c r="C51" s="29" t="s">
        <v>284</v>
      </c>
      <c r="D51" s="3"/>
      <c r="E51" s="10"/>
    </row>
    <row r="52" spans="2:5" ht="22" customHeight="1" x14ac:dyDescent="0.35">
      <c r="B52" s="6"/>
      <c r="C52" s="29" t="s">
        <v>285</v>
      </c>
      <c r="D52" s="3"/>
      <c r="E52" s="10"/>
    </row>
    <row r="53" spans="2:5" ht="22" customHeight="1" x14ac:dyDescent="0.35">
      <c r="B53" s="6"/>
      <c r="C53" s="29" t="s">
        <v>286</v>
      </c>
      <c r="D53" s="3"/>
      <c r="E53" s="10"/>
    </row>
    <row r="54" spans="2:5" ht="22" customHeight="1" x14ac:dyDescent="0.35">
      <c r="B54" s="6"/>
      <c r="C54" s="29" t="s">
        <v>270</v>
      </c>
      <c r="D54" s="3"/>
      <c r="E54" s="10"/>
    </row>
    <row r="55" spans="2:5" ht="22" customHeight="1" x14ac:dyDescent="0.35">
      <c r="B55" s="6"/>
      <c r="C55" s="29" t="s">
        <v>271</v>
      </c>
      <c r="D55" s="3"/>
      <c r="E55" s="10"/>
    </row>
    <row r="56" spans="2:5" ht="21.75" customHeight="1" thickBot="1" x14ac:dyDescent="0.4">
      <c r="B56" s="7"/>
      <c r="C56" s="1"/>
      <c r="D56" s="1"/>
      <c r="E56" s="12"/>
    </row>
    <row r="57" spans="2:5" ht="15" customHeight="1" x14ac:dyDescent="0.35">
      <c r="B57" s="2"/>
      <c r="C57" s="2"/>
      <c r="D57" s="2"/>
      <c r="E57" s="2"/>
    </row>
    <row r="58" spans="2:5" ht="18.5" x14ac:dyDescent="0.45">
      <c r="B58" s="2"/>
      <c r="C58" s="28" t="s">
        <v>53</v>
      </c>
      <c r="D58" s="2"/>
      <c r="E58" s="2"/>
    </row>
    <row r="59" spans="2:5" ht="8.15" customHeight="1" x14ac:dyDescent="0.35">
      <c r="B59" s="2"/>
      <c r="C59" s="2"/>
      <c r="D59" s="2"/>
      <c r="E59" s="2"/>
    </row>
    <row r="60" spans="2:5" ht="26.5" customHeight="1" x14ac:dyDescent="0.35">
      <c r="B60" s="2"/>
      <c r="C60" s="270" t="s">
        <v>138</v>
      </c>
      <c r="D60" s="174"/>
      <c r="E60" s="2"/>
    </row>
    <row r="61" spans="2:5" ht="8.15" customHeight="1" thickBot="1" x14ac:dyDescent="0.4">
      <c r="B61" s="2"/>
      <c r="C61" s="2"/>
      <c r="D61" s="2"/>
      <c r="E61" s="2"/>
    </row>
    <row r="62" spans="2:5" ht="15.75" customHeight="1" thickBot="1" x14ac:dyDescent="0.4">
      <c r="B62" s="2"/>
      <c r="C62" s="44" t="s">
        <v>62</v>
      </c>
      <c r="D62" s="45"/>
      <c r="E62" s="2"/>
    </row>
    <row r="63" spans="2:5" x14ac:dyDescent="0.35">
      <c r="B63" s="2"/>
      <c r="C63" s="42" t="s">
        <v>60</v>
      </c>
      <c r="D63" s="43" t="s">
        <v>54</v>
      </c>
      <c r="E63" s="2"/>
    </row>
    <row r="64" spans="2:5" x14ac:dyDescent="0.35">
      <c r="B64" s="2"/>
      <c r="C64" s="40" t="s">
        <v>61</v>
      </c>
      <c r="D64" s="39" t="s">
        <v>54</v>
      </c>
      <c r="E64" s="2"/>
    </row>
    <row r="65" spans="2:5" x14ac:dyDescent="0.35">
      <c r="B65" s="2"/>
      <c r="C65" s="47" t="s">
        <v>55</v>
      </c>
      <c r="D65" s="39" t="s">
        <v>54</v>
      </c>
      <c r="E65" s="2"/>
    </row>
    <row r="66" spans="2:5" x14ac:dyDescent="0.35">
      <c r="B66" s="2"/>
      <c r="C66" s="6" t="s">
        <v>56</v>
      </c>
      <c r="D66" s="10"/>
      <c r="E66" s="2"/>
    </row>
    <row r="67" spans="2:5" x14ac:dyDescent="0.35">
      <c r="B67" s="2"/>
      <c r="C67" s="38" t="s">
        <v>58</v>
      </c>
      <c r="D67" s="39" t="s">
        <v>54</v>
      </c>
      <c r="E67" s="2"/>
    </row>
    <row r="68" spans="2:5" ht="54" x14ac:dyDescent="0.35">
      <c r="B68" s="2"/>
      <c r="C68" s="40" t="s">
        <v>299</v>
      </c>
      <c r="D68" s="39" t="s">
        <v>54</v>
      </c>
      <c r="E68" s="2"/>
    </row>
    <row r="69" spans="2:5" x14ac:dyDescent="0.35">
      <c r="B69" s="2"/>
      <c r="C69" s="38" t="s">
        <v>59</v>
      </c>
      <c r="D69" s="39" t="s">
        <v>54</v>
      </c>
      <c r="E69" s="2"/>
    </row>
    <row r="70" spans="2:5" x14ac:dyDescent="0.35">
      <c r="B70" s="2"/>
      <c r="C70" s="47" t="s">
        <v>55</v>
      </c>
      <c r="D70" s="39" t="s">
        <v>54</v>
      </c>
      <c r="E70" s="2"/>
    </row>
    <row r="71" spans="2:5" ht="10" customHeight="1" thickBot="1" x14ac:dyDescent="0.4">
      <c r="B71" s="2"/>
      <c r="C71" s="6"/>
      <c r="D71" s="10"/>
      <c r="E71" s="2"/>
    </row>
    <row r="72" spans="2:5" ht="15" thickBot="1" x14ac:dyDescent="0.4">
      <c r="B72" s="2"/>
      <c r="C72" s="48" t="s">
        <v>67</v>
      </c>
      <c r="D72" s="46" t="s">
        <v>54</v>
      </c>
      <c r="E72" s="49" t="s">
        <v>69</v>
      </c>
    </row>
    <row r="73" spans="2:5" ht="12" customHeight="1" thickBot="1" x14ac:dyDescent="0.4">
      <c r="B73" s="2"/>
      <c r="C73" s="2"/>
      <c r="D73" s="2"/>
      <c r="E73" s="2"/>
    </row>
    <row r="74" spans="2:5" ht="15" thickBot="1" x14ac:dyDescent="0.4">
      <c r="B74" s="2"/>
      <c r="C74" s="44" t="s">
        <v>63</v>
      </c>
      <c r="D74" s="45"/>
      <c r="E74" s="2"/>
    </row>
    <row r="75" spans="2:5" x14ac:dyDescent="0.35">
      <c r="B75" s="2"/>
      <c r="C75" s="42" t="s">
        <v>60</v>
      </c>
      <c r="D75" s="43" t="s">
        <v>54</v>
      </c>
      <c r="E75" s="2"/>
    </row>
    <row r="76" spans="2:5" x14ac:dyDescent="0.35">
      <c r="B76" s="2"/>
      <c r="C76" s="40" t="s">
        <v>61</v>
      </c>
      <c r="D76" s="39" t="s">
        <v>54</v>
      </c>
      <c r="E76" s="2"/>
    </row>
    <row r="77" spans="2:5" x14ac:dyDescent="0.35">
      <c r="B77" s="2"/>
      <c r="C77" s="47" t="s">
        <v>55</v>
      </c>
      <c r="D77" s="39" t="s">
        <v>54</v>
      </c>
      <c r="E77" s="2"/>
    </row>
    <row r="78" spans="2:5" x14ac:dyDescent="0.35">
      <c r="B78" s="2"/>
      <c r="C78" s="6" t="s">
        <v>56</v>
      </c>
      <c r="D78" s="10"/>
      <c r="E78" s="2"/>
    </row>
    <row r="79" spans="2:5" x14ac:dyDescent="0.35">
      <c r="B79" s="2"/>
      <c r="C79" s="38" t="s">
        <v>58</v>
      </c>
      <c r="D79" s="39" t="s">
        <v>54</v>
      </c>
      <c r="E79" s="2"/>
    </row>
    <row r="80" spans="2:5" ht="54" x14ac:dyDescent="0.35">
      <c r="B80" s="2"/>
      <c r="C80" s="40" t="s">
        <v>299</v>
      </c>
      <c r="D80" s="39" t="s">
        <v>54</v>
      </c>
      <c r="E80" s="2"/>
    </row>
    <row r="81" spans="2:5" x14ac:dyDescent="0.35">
      <c r="B81" s="2"/>
      <c r="C81" s="38" t="s">
        <v>59</v>
      </c>
      <c r="D81" s="39" t="s">
        <v>54</v>
      </c>
      <c r="E81" s="2"/>
    </row>
    <row r="82" spans="2:5" x14ac:dyDescent="0.35">
      <c r="B82" s="2"/>
      <c r="C82" s="47" t="s">
        <v>55</v>
      </c>
      <c r="D82" s="39" t="s">
        <v>54</v>
      </c>
      <c r="E82" s="2"/>
    </row>
    <row r="83" spans="2:5" ht="10" customHeight="1" thickBot="1" x14ac:dyDescent="0.4">
      <c r="B83" s="2"/>
      <c r="C83" s="6"/>
      <c r="D83" s="10"/>
      <c r="E83" s="2"/>
    </row>
    <row r="84" spans="2:5" ht="15" thickBot="1" x14ac:dyDescent="0.4">
      <c r="B84" s="2"/>
      <c r="C84" s="48" t="s">
        <v>66</v>
      </c>
      <c r="D84" s="46" t="s">
        <v>54</v>
      </c>
      <c r="E84" s="49" t="s">
        <v>70</v>
      </c>
    </row>
    <row r="85" spans="2:5" ht="12" customHeight="1" thickBot="1" x14ac:dyDescent="0.4">
      <c r="B85" s="2"/>
      <c r="C85" s="2"/>
      <c r="D85" s="2"/>
      <c r="E85" s="2"/>
    </row>
    <row r="86" spans="2:5" ht="15" thickBot="1" x14ac:dyDescent="0.4">
      <c r="B86" s="2"/>
      <c r="C86" s="44" t="s">
        <v>64</v>
      </c>
      <c r="D86" s="45"/>
      <c r="E86" s="2"/>
    </row>
    <row r="87" spans="2:5" x14ac:dyDescent="0.35">
      <c r="B87" s="2"/>
      <c r="C87" s="42" t="s">
        <v>60</v>
      </c>
      <c r="D87" s="43" t="s">
        <v>54</v>
      </c>
      <c r="E87" s="2"/>
    </row>
    <row r="88" spans="2:5" x14ac:dyDescent="0.35">
      <c r="B88" s="2"/>
      <c r="C88" s="40" t="s">
        <v>61</v>
      </c>
      <c r="D88" s="39" t="s">
        <v>54</v>
      </c>
      <c r="E88" s="2"/>
    </row>
    <row r="89" spans="2:5" x14ac:dyDescent="0.35">
      <c r="B89" s="2"/>
      <c r="C89" s="47" t="s">
        <v>55</v>
      </c>
      <c r="D89" s="39" t="s">
        <v>54</v>
      </c>
      <c r="E89" s="2"/>
    </row>
    <row r="90" spans="2:5" x14ac:dyDescent="0.35">
      <c r="B90" s="2"/>
      <c r="C90" s="6" t="s">
        <v>56</v>
      </c>
      <c r="D90" s="10"/>
      <c r="E90" s="2"/>
    </row>
    <row r="91" spans="2:5" x14ac:dyDescent="0.35">
      <c r="B91" s="2"/>
      <c r="C91" s="38" t="s">
        <v>58</v>
      </c>
      <c r="D91" s="39" t="s">
        <v>54</v>
      </c>
      <c r="E91" s="2"/>
    </row>
    <row r="92" spans="2:5" ht="54" x14ac:dyDescent="0.35">
      <c r="B92" s="2"/>
      <c r="C92" s="40" t="s">
        <v>299</v>
      </c>
      <c r="D92" s="39" t="s">
        <v>54</v>
      </c>
      <c r="E92" s="2"/>
    </row>
    <row r="93" spans="2:5" x14ac:dyDescent="0.35">
      <c r="B93" s="2"/>
      <c r="C93" s="38" t="s">
        <v>59</v>
      </c>
      <c r="D93" s="39" t="s">
        <v>54</v>
      </c>
      <c r="E93" s="2"/>
    </row>
    <row r="94" spans="2:5" x14ac:dyDescent="0.35">
      <c r="B94" s="2"/>
      <c r="C94" s="47" t="s">
        <v>55</v>
      </c>
      <c r="D94" s="39" t="s">
        <v>54</v>
      </c>
      <c r="E94" s="2"/>
    </row>
    <row r="95" spans="2:5" ht="10" customHeight="1" thickBot="1" x14ac:dyDescent="0.4">
      <c r="B95" s="2"/>
      <c r="C95" s="6"/>
      <c r="D95" s="10"/>
      <c r="E95" s="2"/>
    </row>
    <row r="96" spans="2:5" ht="15" thickBot="1" x14ac:dyDescent="0.4">
      <c r="B96" s="2"/>
      <c r="C96" s="48" t="s">
        <v>65</v>
      </c>
      <c r="D96" s="46" t="s">
        <v>54</v>
      </c>
      <c r="E96" s="49" t="s">
        <v>71</v>
      </c>
    </row>
    <row r="97" spans="2:5" ht="9" customHeight="1" x14ac:dyDescent="0.35">
      <c r="B97" s="2"/>
      <c r="C97" s="2"/>
      <c r="D97" s="2"/>
      <c r="E97" s="2"/>
    </row>
    <row r="98" spans="2:5" ht="15" thickBot="1" x14ac:dyDescent="0.4">
      <c r="B98" s="2"/>
      <c r="C98" s="52" t="s">
        <v>72</v>
      </c>
      <c r="D98" s="2"/>
      <c r="E98" s="2"/>
    </row>
    <row r="99" spans="2:5" ht="15" thickBot="1" x14ac:dyDescent="0.4">
      <c r="B99" s="2"/>
      <c r="C99" s="50" t="s">
        <v>68</v>
      </c>
      <c r="D99" s="51" t="s">
        <v>54</v>
      </c>
      <c r="E99" s="49" t="s">
        <v>74</v>
      </c>
    </row>
    <row r="100" spans="2:5" ht="15" thickBot="1" x14ac:dyDescent="0.4">
      <c r="B100" s="2"/>
      <c r="E100" s="2"/>
    </row>
    <row r="101" spans="2:5" x14ac:dyDescent="0.35">
      <c r="B101" s="2"/>
      <c r="C101" s="57" t="s">
        <v>73</v>
      </c>
      <c r="D101" s="55"/>
      <c r="E101" s="2"/>
    </row>
    <row r="102" spans="2:5" x14ac:dyDescent="0.35">
      <c r="B102" s="2"/>
      <c r="C102" s="38" t="s">
        <v>272</v>
      </c>
      <c r="D102" s="39" t="s">
        <v>54</v>
      </c>
      <c r="E102" s="49" t="s">
        <v>75</v>
      </c>
    </row>
    <row r="103" spans="2:5" x14ac:dyDescent="0.35">
      <c r="B103" s="2"/>
      <c r="C103" s="58" t="s">
        <v>78</v>
      </c>
      <c r="D103" s="10"/>
      <c r="E103" s="2"/>
    </row>
    <row r="104" spans="2:5" ht="15" thickBot="1" x14ac:dyDescent="0.4">
      <c r="B104" s="2"/>
      <c r="C104" s="56" t="s">
        <v>57</v>
      </c>
      <c r="D104" s="41" t="s">
        <v>54</v>
      </c>
      <c r="E104" s="85" t="s">
        <v>76</v>
      </c>
    </row>
    <row r="105" spans="2:5" ht="15" thickBot="1" x14ac:dyDescent="0.4">
      <c r="B105" s="2"/>
      <c r="C105" s="2"/>
      <c r="D105" s="2"/>
      <c r="E105" s="2"/>
    </row>
    <row r="106" spans="2:5" ht="19" thickBot="1" x14ac:dyDescent="0.5">
      <c r="B106" s="2"/>
      <c r="C106" s="53" t="s">
        <v>77</v>
      </c>
      <c r="D106" s="54" t="s">
        <v>54</v>
      </c>
      <c r="E106" s="2"/>
    </row>
    <row r="107" spans="2:5" x14ac:dyDescent="0.35">
      <c r="B107" s="2"/>
      <c r="C107" s="2"/>
      <c r="D107" s="2"/>
      <c r="E107" s="2"/>
    </row>
    <row r="108" spans="2:5" x14ac:dyDescent="0.35">
      <c r="B108" s="2"/>
      <c r="C108" s="2"/>
      <c r="D108" s="2"/>
      <c r="E108" s="2"/>
    </row>
  </sheetData>
  <sheetProtection sheet="1" formatColumns="0" formatRows="0"/>
  <mergeCells count="13">
    <mergeCell ref="C12:D12"/>
    <mergeCell ref="B4:E6"/>
    <mergeCell ref="C8:D8"/>
    <mergeCell ref="C9:D9"/>
    <mergeCell ref="C10:D10"/>
    <mergeCell ref="C11:D11"/>
    <mergeCell ref="C60:D60"/>
    <mergeCell ref="C13:D13"/>
    <mergeCell ref="C14:D14"/>
    <mergeCell ref="C15:D15"/>
    <mergeCell ref="C16:D16"/>
    <mergeCell ref="C17:D17"/>
    <mergeCell ref="C18:D18"/>
  </mergeCells>
  <pageMargins left="0.25" right="0.25" top="0.75" bottom="0.75" header="0.3" footer="0.3"/>
  <pageSetup paperSize="9" scale="75" orientation="portrait" r:id="rId1"/>
  <rowBreaks count="1" manualBreakCount="1">
    <brk id="56" min="1" max="4"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tabColor theme="1"/>
    <pageSetUpPr autoPageBreaks="0"/>
  </sheetPr>
  <dimension ref="B1:K7"/>
  <sheetViews>
    <sheetView workbookViewId="0">
      <selection activeCell="C3" sqref="C3:H3"/>
    </sheetView>
  </sheetViews>
  <sheetFormatPr defaultColWidth="9.1796875" defaultRowHeight="14.5" x14ac:dyDescent="0.35"/>
  <cols>
    <col min="1" max="1" width="9.1796875" style="2"/>
    <col min="2" max="2" width="2.7265625" style="2" customWidth="1"/>
    <col min="3" max="3" width="30.1796875" style="2" customWidth="1"/>
    <col min="4" max="7" width="9.1796875" style="2"/>
    <col min="8" max="8" width="9.1796875" style="2" customWidth="1"/>
    <col min="9" max="10" width="9.1796875" style="2"/>
    <col min="11" max="11" width="2.7265625" style="2" customWidth="1"/>
    <col min="12" max="16384" width="9.1796875" style="2"/>
  </cols>
  <sheetData>
    <row r="1" spans="2:11" ht="15" thickBot="1" x14ac:dyDescent="0.4"/>
    <row r="2" spans="2:11" x14ac:dyDescent="0.35">
      <c r="B2" s="5"/>
      <c r="C2" s="8"/>
      <c r="D2" s="8"/>
      <c r="E2" s="8"/>
      <c r="F2" s="8"/>
      <c r="G2" s="8"/>
      <c r="H2" s="8"/>
      <c r="I2" s="8"/>
      <c r="J2" s="8"/>
      <c r="K2" s="9"/>
    </row>
    <row r="3" spans="2:11" ht="30" customHeight="1" x14ac:dyDescent="0.35">
      <c r="B3" s="6"/>
      <c r="C3" s="190" t="s">
        <v>256</v>
      </c>
      <c r="D3" s="181"/>
      <c r="E3" s="181"/>
      <c r="F3" s="181"/>
      <c r="G3" s="181"/>
      <c r="H3" s="181"/>
      <c r="I3" s="36"/>
      <c r="J3" s="36"/>
      <c r="K3" s="10"/>
    </row>
    <row r="4" spans="2:11" ht="18.5" x14ac:dyDescent="0.35">
      <c r="B4" s="6"/>
      <c r="C4" s="191" t="s">
        <v>252</v>
      </c>
      <c r="D4" s="191"/>
      <c r="E4" s="191"/>
      <c r="F4" s="191"/>
      <c r="G4" s="191"/>
      <c r="H4" s="191"/>
      <c r="K4" s="10"/>
    </row>
    <row r="5" spans="2:11" ht="15" customHeight="1" x14ac:dyDescent="0.35">
      <c r="B5" s="6"/>
      <c r="C5" s="187"/>
      <c r="D5" s="187"/>
      <c r="E5" s="187"/>
      <c r="F5" s="187"/>
      <c r="G5" s="187"/>
      <c r="H5" s="187"/>
      <c r="I5" s="37"/>
      <c r="J5" s="37"/>
      <c r="K5" s="10"/>
    </row>
    <row r="6" spans="2:11" x14ac:dyDescent="0.35">
      <c r="B6" s="6"/>
      <c r="C6" s="187"/>
      <c r="D6" s="187"/>
      <c r="E6" s="187"/>
      <c r="F6" s="187"/>
      <c r="G6" s="187"/>
      <c r="H6" s="187"/>
      <c r="I6" s="37"/>
      <c r="J6" s="37"/>
      <c r="K6" s="10"/>
    </row>
    <row r="7" spans="2:11" ht="231.5" customHeight="1" thickBot="1" x14ac:dyDescent="0.4">
      <c r="B7" s="7"/>
      <c r="C7" s="192" t="s">
        <v>259</v>
      </c>
      <c r="D7" s="192"/>
      <c r="E7" s="192"/>
      <c r="F7" s="192"/>
      <c r="G7" s="192"/>
      <c r="H7" s="192"/>
      <c r="I7" s="192"/>
      <c r="J7" s="192"/>
      <c r="K7" s="12"/>
    </row>
  </sheetData>
  <sheetProtection sheet="1" formatColumns="0" formatRows="0"/>
  <mergeCells count="4">
    <mergeCell ref="C3:H3"/>
    <mergeCell ref="C5:H6"/>
    <mergeCell ref="C4:H4"/>
    <mergeCell ref="C7:J7"/>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00B050"/>
    <pageSetUpPr autoPageBreaks="0"/>
  </sheetPr>
  <dimension ref="B1:X321"/>
  <sheetViews>
    <sheetView workbookViewId="0">
      <selection activeCell="D7" sqref="D7"/>
    </sheetView>
  </sheetViews>
  <sheetFormatPr defaultColWidth="9.1796875" defaultRowHeight="14.5" x14ac:dyDescent="0.35"/>
  <cols>
    <col min="1" max="1" width="9.1796875" style="14"/>
    <col min="2" max="2" width="11.26953125" style="171" customWidth="1"/>
    <col min="3" max="3" width="37.1796875" style="171" customWidth="1"/>
    <col min="4" max="4" width="30.1796875" style="171" customWidth="1"/>
    <col min="5" max="5" width="10.1796875" style="171" customWidth="1"/>
    <col min="6" max="6" width="6.26953125" style="171" customWidth="1"/>
    <col min="7" max="7" width="6.26953125" style="14" customWidth="1"/>
    <col min="8" max="8" width="10.26953125" style="14" customWidth="1"/>
    <col min="9" max="9" width="73.54296875" style="14" customWidth="1"/>
    <col min="10" max="10" width="33.81640625" style="14" customWidth="1"/>
    <col min="11" max="11" width="25.453125" style="14" customWidth="1"/>
    <col min="12" max="12" width="93" style="14" customWidth="1"/>
    <col min="13" max="13" width="15.1796875" style="14" customWidth="1"/>
    <col min="14" max="14" width="13.7265625" style="14" customWidth="1"/>
    <col min="15" max="15" width="8.54296875" style="14" customWidth="1"/>
    <col min="16" max="16" width="11.81640625" style="14" customWidth="1"/>
    <col min="17" max="17" width="28.7265625" style="14" customWidth="1"/>
    <col min="18" max="18" width="46.1796875" style="14" customWidth="1"/>
    <col min="19" max="19" width="11.1796875" style="14" customWidth="1"/>
    <col min="20" max="20" width="12.26953125" style="14" customWidth="1"/>
    <col min="21" max="21" width="14.54296875" style="14" customWidth="1" collapsed="1"/>
    <col min="22" max="22" width="9.1796875" style="14" customWidth="1"/>
    <col min="23" max="16384" width="9.1796875" style="14"/>
  </cols>
  <sheetData>
    <row r="1" spans="2:7" x14ac:dyDescent="0.35">
      <c r="B1" s="14"/>
      <c r="C1" s="14"/>
      <c r="D1" s="14"/>
      <c r="E1" s="14"/>
      <c r="F1" s="14"/>
    </row>
    <row r="2" spans="2:7" ht="15" thickBot="1" x14ac:dyDescent="0.4">
      <c r="B2" s="14"/>
      <c r="C2" s="14"/>
      <c r="D2" s="14"/>
      <c r="E2" s="14"/>
      <c r="F2" s="14"/>
    </row>
    <row r="3" spans="2:7" ht="15" customHeight="1" x14ac:dyDescent="0.35">
      <c r="B3" s="212" t="s">
        <v>141</v>
      </c>
      <c r="C3" s="213"/>
      <c r="D3" s="213"/>
      <c r="E3" s="213"/>
      <c r="F3" s="214"/>
      <c r="G3" s="142"/>
    </row>
    <row r="4" spans="2:7" ht="15" customHeight="1" x14ac:dyDescent="0.35">
      <c r="B4" s="215"/>
      <c r="C4" s="216"/>
      <c r="D4" s="216"/>
      <c r="E4" s="216"/>
      <c r="F4" s="217"/>
      <c r="G4" s="142"/>
    </row>
    <row r="5" spans="2:7" ht="15" customHeight="1" thickBot="1" x14ac:dyDescent="0.4">
      <c r="B5" s="218"/>
      <c r="C5" s="219"/>
      <c r="D5" s="219"/>
      <c r="E5" s="219"/>
      <c r="F5" s="220"/>
    </row>
    <row r="6" spans="2:7" ht="15" customHeight="1" x14ac:dyDescent="0.35">
      <c r="B6" s="19"/>
      <c r="C6" s="14"/>
      <c r="D6" s="14"/>
      <c r="E6" s="14"/>
      <c r="F6" s="143"/>
    </row>
    <row r="7" spans="2:7" ht="15" customHeight="1" x14ac:dyDescent="0.35">
      <c r="B7" s="19"/>
      <c r="C7" s="20" t="s">
        <v>23</v>
      </c>
      <c r="D7" s="135"/>
      <c r="E7" s="14"/>
      <c r="F7" s="143"/>
    </row>
    <row r="8" spans="2:7" ht="15" customHeight="1" x14ac:dyDescent="0.35">
      <c r="B8" s="19"/>
      <c r="C8" s="20" t="s">
        <v>24</v>
      </c>
      <c r="D8" s="135"/>
      <c r="E8" s="14"/>
      <c r="F8" s="143"/>
    </row>
    <row r="9" spans="2:7" ht="15" customHeight="1" x14ac:dyDescent="0.35">
      <c r="B9" s="19"/>
      <c r="C9" s="20" t="s">
        <v>25</v>
      </c>
      <c r="D9" s="135"/>
      <c r="E9" s="14"/>
      <c r="F9" s="143"/>
    </row>
    <row r="10" spans="2:7" ht="15" customHeight="1" x14ac:dyDescent="0.35">
      <c r="B10" s="19"/>
      <c r="C10" s="20" t="s">
        <v>122</v>
      </c>
      <c r="D10" s="135"/>
      <c r="E10" s="14"/>
      <c r="F10" s="143"/>
    </row>
    <row r="11" spans="2:7" ht="15" customHeight="1" x14ac:dyDescent="0.35">
      <c r="B11" s="19"/>
      <c r="C11" s="20" t="s">
        <v>123</v>
      </c>
      <c r="D11" s="135"/>
      <c r="E11" s="14"/>
      <c r="F11" s="143"/>
    </row>
    <row r="12" spans="2:7" ht="15" customHeight="1" x14ac:dyDescent="0.35">
      <c r="B12" s="19"/>
      <c r="C12" s="20" t="s">
        <v>124</v>
      </c>
      <c r="D12" s="135"/>
      <c r="E12" s="14"/>
      <c r="F12" s="143"/>
    </row>
    <row r="13" spans="2:7" ht="15" customHeight="1" x14ac:dyDescent="0.35">
      <c r="B13" s="19"/>
      <c r="C13" s="20" t="s">
        <v>26</v>
      </c>
      <c r="D13" s="135"/>
      <c r="E13" s="14"/>
      <c r="F13" s="143"/>
    </row>
    <row r="14" spans="2:7" ht="15" customHeight="1" x14ac:dyDescent="0.35">
      <c r="B14" s="19"/>
      <c r="C14" s="20" t="s">
        <v>27</v>
      </c>
      <c r="D14" s="135"/>
      <c r="E14" s="14"/>
      <c r="F14" s="143"/>
    </row>
    <row r="15" spans="2:7" ht="15" customHeight="1" x14ac:dyDescent="0.35">
      <c r="B15" s="19"/>
      <c r="C15" s="20" t="s">
        <v>28</v>
      </c>
      <c r="D15" s="135"/>
      <c r="E15" s="14"/>
      <c r="F15" s="143"/>
    </row>
    <row r="16" spans="2:7" ht="15" customHeight="1" x14ac:dyDescent="0.35">
      <c r="B16" s="19"/>
      <c r="C16" s="20" t="s">
        <v>29</v>
      </c>
      <c r="D16" s="135"/>
      <c r="E16" s="14"/>
      <c r="F16" s="143"/>
    </row>
    <row r="17" spans="2:15" ht="15" customHeight="1" x14ac:dyDescent="0.35">
      <c r="B17" s="19"/>
      <c r="C17" s="20" t="s">
        <v>121</v>
      </c>
      <c r="D17" s="135"/>
      <c r="E17" s="14"/>
      <c r="F17" s="143"/>
    </row>
    <row r="18" spans="2:15" ht="15" customHeight="1" thickBot="1" x14ac:dyDescent="0.4">
      <c r="B18" s="19"/>
      <c r="C18" s="14"/>
      <c r="D18" s="14"/>
      <c r="E18" s="14"/>
      <c r="F18" s="143"/>
    </row>
    <row r="19" spans="2:15" x14ac:dyDescent="0.35">
      <c r="B19" s="62"/>
      <c r="C19" s="144"/>
      <c r="D19" s="144"/>
      <c r="E19" s="144"/>
      <c r="F19" s="15"/>
      <c r="H19" s="145"/>
      <c r="I19" s="145"/>
      <c r="J19" s="145"/>
      <c r="O19" s="2"/>
    </row>
    <row r="20" spans="2:15" ht="18.5" x14ac:dyDescent="0.45">
      <c r="B20" s="19"/>
      <c r="C20" s="59" t="s">
        <v>140</v>
      </c>
      <c r="D20" s="146"/>
      <c r="E20" s="14"/>
      <c r="F20" s="143"/>
      <c r="H20" s="145"/>
      <c r="I20" s="145"/>
      <c r="J20" s="145"/>
      <c r="O20" s="2"/>
    </row>
    <row r="21" spans="2:15" ht="15" customHeight="1" x14ac:dyDescent="0.35">
      <c r="B21" s="19"/>
      <c r="C21" s="147" t="s">
        <v>84</v>
      </c>
      <c r="D21" s="146"/>
      <c r="E21" s="136"/>
      <c r="F21" s="143"/>
      <c r="H21" s="2"/>
      <c r="I21" s="2"/>
      <c r="J21" s="2"/>
      <c r="O21" s="2"/>
    </row>
    <row r="22" spans="2:15" ht="16.5" x14ac:dyDescent="0.35">
      <c r="B22" s="19"/>
      <c r="C22" s="147" t="s">
        <v>137</v>
      </c>
      <c r="D22" s="146"/>
      <c r="E22" s="136"/>
      <c r="F22" s="143"/>
      <c r="H22" s="2"/>
      <c r="I22" s="2"/>
      <c r="J22" s="2"/>
      <c r="K22" s="2"/>
      <c r="L22" s="2"/>
      <c r="O22" s="2"/>
    </row>
    <row r="23" spans="2:15" ht="16.5" x14ac:dyDescent="0.35">
      <c r="B23" s="19"/>
      <c r="C23" s="147" t="s">
        <v>111</v>
      </c>
      <c r="D23" s="146"/>
      <c r="E23" s="136"/>
      <c r="F23" s="143"/>
      <c r="H23" s="2"/>
      <c r="I23" s="2"/>
      <c r="J23" s="2"/>
      <c r="K23" s="2"/>
      <c r="L23" s="2"/>
      <c r="O23" s="2"/>
    </row>
    <row r="24" spans="2:15" ht="12" customHeight="1" x14ac:dyDescent="0.35">
      <c r="B24" s="19"/>
      <c r="C24" s="147"/>
      <c r="D24" s="146"/>
      <c r="E24" s="14"/>
      <c r="F24" s="143"/>
      <c r="H24" s="2"/>
      <c r="I24" s="2"/>
      <c r="J24" s="2"/>
      <c r="K24" s="2"/>
      <c r="L24" s="2"/>
      <c r="O24" s="2"/>
    </row>
    <row r="25" spans="2:15" ht="15.5" x14ac:dyDescent="0.35">
      <c r="B25" s="19"/>
      <c r="C25" s="147" t="s">
        <v>85</v>
      </c>
      <c r="D25" s="146"/>
      <c r="E25" s="136"/>
      <c r="F25" s="143"/>
      <c r="H25" s="2"/>
      <c r="I25" s="2"/>
      <c r="J25" s="2"/>
      <c r="K25" s="2"/>
      <c r="L25" s="2"/>
      <c r="M25" s="2"/>
      <c r="N25" s="2"/>
      <c r="O25" s="2"/>
    </row>
    <row r="26" spans="2:15" ht="12" customHeight="1" x14ac:dyDescent="0.35">
      <c r="B26" s="19"/>
      <c r="C26" s="147"/>
      <c r="D26" s="146"/>
      <c r="E26" s="14"/>
      <c r="F26" s="143"/>
      <c r="H26" s="2"/>
      <c r="I26" s="2"/>
      <c r="J26" s="2"/>
      <c r="K26" s="2"/>
      <c r="L26" s="2"/>
      <c r="M26" s="2"/>
      <c r="N26" s="2"/>
      <c r="O26" s="2"/>
    </row>
    <row r="27" spans="2:15" ht="15.5" x14ac:dyDescent="0.35">
      <c r="B27" s="19"/>
      <c r="C27" s="2" t="s">
        <v>88</v>
      </c>
      <c r="D27" s="146"/>
      <c r="E27" s="136"/>
      <c r="F27" s="143"/>
      <c r="H27" s="2"/>
      <c r="I27" s="2"/>
      <c r="J27" s="2"/>
      <c r="K27" s="2"/>
      <c r="L27" s="2"/>
      <c r="M27" s="2"/>
      <c r="N27" s="2"/>
      <c r="O27" s="2"/>
    </row>
    <row r="28" spans="2:15" ht="16.5" x14ac:dyDescent="0.35">
      <c r="B28" s="19"/>
      <c r="C28" s="147" t="s">
        <v>281</v>
      </c>
      <c r="D28" s="146"/>
      <c r="E28" s="136"/>
      <c r="F28" s="143"/>
      <c r="H28" s="2"/>
      <c r="I28" s="2"/>
      <c r="J28" s="2"/>
      <c r="K28" s="2"/>
      <c r="L28" s="2"/>
      <c r="M28" s="2"/>
      <c r="N28" s="2"/>
      <c r="O28" s="2"/>
    </row>
    <row r="29" spans="2:15" ht="16" thickBot="1" x14ac:dyDescent="0.4">
      <c r="B29" s="19"/>
      <c r="C29" s="147"/>
      <c r="D29" s="146"/>
      <c r="E29" s="14"/>
      <c r="F29" s="143"/>
      <c r="H29" s="2"/>
      <c r="I29" s="2"/>
      <c r="J29" s="2"/>
      <c r="K29" s="2"/>
      <c r="L29" s="2"/>
      <c r="M29" s="2"/>
      <c r="N29" s="2"/>
      <c r="O29" s="2"/>
    </row>
    <row r="30" spans="2:15" ht="16" thickBot="1" x14ac:dyDescent="0.4">
      <c r="B30" s="19"/>
      <c r="C30" s="206" t="s">
        <v>125</v>
      </c>
      <c r="D30" s="207"/>
      <c r="E30" s="149">
        <f>12*(E21+E22+E23+E25)-E27+E28</f>
        <v>0</v>
      </c>
      <c r="F30" s="150" t="s">
        <v>86</v>
      </c>
      <c r="G30" s="145"/>
      <c r="H30" s="2"/>
      <c r="I30" s="2"/>
      <c r="J30" s="2"/>
      <c r="K30" s="151"/>
      <c r="L30" s="2"/>
      <c r="M30" s="2"/>
      <c r="N30" s="2"/>
      <c r="O30" s="2"/>
    </row>
    <row r="31" spans="2:15" x14ac:dyDescent="0.35">
      <c r="B31" s="19"/>
      <c r="C31" s="204" t="s">
        <v>87</v>
      </c>
      <c r="D31" s="204"/>
      <c r="E31" s="14"/>
      <c r="F31" s="150"/>
      <c r="G31" s="145"/>
      <c r="H31" s="2"/>
      <c r="I31" s="2"/>
      <c r="J31" s="2"/>
      <c r="K31" s="2"/>
      <c r="L31" s="2"/>
      <c r="M31" s="2"/>
      <c r="N31" s="2"/>
      <c r="O31" s="2"/>
    </row>
    <row r="32" spans="2:15" ht="45.5" customHeight="1" x14ac:dyDescent="0.35">
      <c r="B32" s="19"/>
      <c r="C32" s="208" t="s">
        <v>288</v>
      </c>
      <c r="D32" s="208"/>
      <c r="E32" s="14"/>
      <c r="F32" s="150"/>
      <c r="G32" s="145"/>
      <c r="H32" s="2"/>
      <c r="I32" s="2"/>
      <c r="J32" s="2"/>
      <c r="K32" s="2"/>
      <c r="L32" s="2"/>
      <c r="M32" s="2"/>
      <c r="N32" s="2"/>
      <c r="O32" s="2"/>
    </row>
    <row r="33" spans="2:15" ht="31.5" customHeight="1" x14ac:dyDescent="0.35">
      <c r="B33" s="19"/>
      <c r="C33" s="204" t="s">
        <v>291</v>
      </c>
      <c r="D33" s="204"/>
      <c r="E33" s="14"/>
      <c r="F33" s="150"/>
      <c r="G33" s="145"/>
      <c r="H33" s="2"/>
      <c r="I33" s="2"/>
      <c r="J33" s="2"/>
      <c r="K33" s="2"/>
      <c r="L33" s="2"/>
      <c r="M33" s="2"/>
      <c r="N33" s="2"/>
      <c r="O33" s="2"/>
    </row>
    <row r="34" spans="2:15" ht="19" customHeight="1" x14ac:dyDescent="0.35">
      <c r="B34" s="19"/>
      <c r="C34" s="204" t="s">
        <v>292</v>
      </c>
      <c r="D34" s="204"/>
      <c r="E34" s="14"/>
      <c r="F34" s="143"/>
      <c r="H34" s="2"/>
      <c r="I34" s="2"/>
      <c r="J34" s="2"/>
    </row>
    <row r="35" spans="2:15" ht="29.25" customHeight="1" x14ac:dyDescent="0.35">
      <c r="B35" s="19"/>
      <c r="C35" s="204" t="s">
        <v>280</v>
      </c>
      <c r="D35" s="204"/>
      <c r="E35" s="14"/>
      <c r="F35" s="143"/>
    </row>
    <row r="36" spans="2:15" x14ac:dyDescent="0.35">
      <c r="B36" s="19"/>
      <c r="C36" s="205" t="s">
        <v>89</v>
      </c>
      <c r="D36" s="205"/>
      <c r="E36" s="14"/>
      <c r="F36" s="143"/>
    </row>
    <row r="37" spans="2:15" ht="15.75" customHeight="1" thickBot="1" x14ac:dyDescent="0.4">
      <c r="B37" s="63"/>
      <c r="C37" s="152"/>
      <c r="D37" s="152"/>
      <c r="E37" s="152"/>
      <c r="F37" s="153"/>
    </row>
    <row r="38" spans="2:15" x14ac:dyDescent="0.35">
      <c r="B38" s="62"/>
      <c r="C38" s="144"/>
      <c r="D38" s="144"/>
      <c r="E38" s="144"/>
      <c r="F38" s="15"/>
    </row>
    <row r="39" spans="2:15" ht="18.5" x14ac:dyDescent="0.45">
      <c r="B39" s="19"/>
      <c r="C39" s="59" t="s">
        <v>10</v>
      </c>
      <c r="D39" s="146"/>
      <c r="E39" s="14"/>
      <c r="F39" s="143"/>
    </row>
    <row r="40" spans="2:15" ht="15.5" x14ac:dyDescent="0.35">
      <c r="B40" s="19"/>
      <c r="C40" s="154" t="s">
        <v>11</v>
      </c>
      <c r="D40" s="154"/>
      <c r="E40" s="14"/>
      <c r="F40" s="143"/>
    </row>
    <row r="41" spans="2:15" x14ac:dyDescent="0.35">
      <c r="B41" s="19"/>
      <c r="C41" s="14" t="s">
        <v>260</v>
      </c>
      <c r="D41" s="14"/>
      <c r="E41" s="136"/>
      <c r="F41" s="143"/>
    </row>
    <row r="42" spans="2:15" ht="33.75" customHeight="1" thickBot="1" x14ac:dyDescent="0.4">
      <c r="B42" s="19"/>
      <c r="C42" s="210" t="s">
        <v>15</v>
      </c>
      <c r="D42" s="211"/>
      <c r="E42" s="138"/>
      <c r="F42" s="143"/>
    </row>
    <row r="43" spans="2:15" ht="16" thickBot="1" x14ac:dyDescent="0.4">
      <c r="B43" s="19"/>
      <c r="C43" s="206" t="s">
        <v>20</v>
      </c>
      <c r="D43" s="209"/>
      <c r="E43" s="149">
        <f>E41*E42</f>
        <v>0</v>
      </c>
      <c r="F43" s="143"/>
    </row>
    <row r="44" spans="2:15" x14ac:dyDescent="0.35">
      <c r="B44" s="19"/>
      <c r="C44" s="155"/>
      <c r="D44" s="155"/>
      <c r="E44" s="14"/>
      <c r="F44" s="143"/>
    </row>
    <row r="45" spans="2:15" ht="15.5" x14ac:dyDescent="0.35">
      <c r="B45" s="19"/>
      <c r="C45" s="154" t="s">
        <v>261</v>
      </c>
      <c r="D45" s="154"/>
      <c r="E45" s="14"/>
      <c r="F45" s="143"/>
    </row>
    <row r="46" spans="2:15" x14ac:dyDescent="0.35">
      <c r="B46" s="19"/>
      <c r="C46" s="14" t="s">
        <v>14</v>
      </c>
      <c r="D46" s="14"/>
      <c r="E46" s="136"/>
      <c r="F46" s="143"/>
    </row>
    <row r="47" spans="2:15" ht="31.5" customHeight="1" thickBot="1" x14ac:dyDescent="0.4">
      <c r="B47" s="19"/>
      <c r="C47" s="210" t="s">
        <v>15</v>
      </c>
      <c r="D47" s="211"/>
      <c r="E47" s="139"/>
      <c r="F47" s="143"/>
    </row>
    <row r="48" spans="2:15" ht="16" thickBot="1" x14ac:dyDescent="0.4">
      <c r="B48" s="19"/>
      <c r="C48" s="206" t="s">
        <v>110</v>
      </c>
      <c r="D48" s="209"/>
      <c r="E48" s="149">
        <f>E46*E47</f>
        <v>0</v>
      </c>
      <c r="F48" s="143"/>
    </row>
    <row r="49" spans="2:7" ht="15" thickBot="1" x14ac:dyDescent="0.4">
      <c r="B49" s="19"/>
      <c r="C49" s="157"/>
      <c r="D49" s="157"/>
      <c r="E49" s="14"/>
      <c r="F49" s="143"/>
    </row>
    <row r="50" spans="2:7" ht="16" thickBot="1" x14ac:dyDescent="0.4">
      <c r="B50" s="19"/>
      <c r="C50" s="202" t="s">
        <v>118</v>
      </c>
      <c r="D50" s="203"/>
      <c r="E50" s="149">
        <f>E30-E43-E48</f>
        <v>0</v>
      </c>
      <c r="F50" s="143"/>
    </row>
    <row r="51" spans="2:7" ht="15" thickBot="1" x14ac:dyDescent="0.4">
      <c r="B51" s="63"/>
      <c r="C51" s="152"/>
      <c r="D51" s="152"/>
      <c r="E51" s="152"/>
      <c r="F51" s="153"/>
    </row>
    <row r="52" spans="2:7" x14ac:dyDescent="0.35">
      <c r="B52" s="62"/>
      <c r="C52" s="144"/>
      <c r="D52" s="144"/>
      <c r="E52" s="144"/>
      <c r="F52" s="15"/>
    </row>
    <row r="53" spans="2:7" ht="48.65" customHeight="1" x14ac:dyDescent="0.35">
      <c r="B53" s="19"/>
      <c r="C53" s="252" t="s">
        <v>197</v>
      </c>
      <c r="D53" s="252"/>
      <c r="E53" s="252"/>
      <c r="F53" s="159"/>
      <c r="G53" s="158"/>
    </row>
    <row r="54" spans="2:7" x14ac:dyDescent="0.35">
      <c r="B54" s="19"/>
      <c r="C54" s="147" t="s">
        <v>16</v>
      </c>
      <c r="D54" s="160"/>
      <c r="E54" s="136"/>
      <c r="F54" s="143"/>
    </row>
    <row r="55" spans="2:7" x14ac:dyDescent="0.35">
      <c r="B55" s="19"/>
      <c r="C55" s="147" t="s">
        <v>37</v>
      </c>
      <c r="D55" s="160"/>
      <c r="E55" s="136"/>
      <c r="F55" s="143"/>
    </row>
    <row r="56" spans="2:7" x14ac:dyDescent="0.35">
      <c r="B56" s="19"/>
      <c r="C56" s="147" t="s">
        <v>91</v>
      </c>
      <c r="D56" s="160"/>
      <c r="E56" s="136"/>
      <c r="F56" s="143"/>
    </row>
    <row r="57" spans="2:7" x14ac:dyDescent="0.35">
      <c r="B57" s="19"/>
      <c r="C57" s="147"/>
      <c r="D57" s="160"/>
      <c r="E57" s="160"/>
      <c r="F57" s="143"/>
    </row>
    <row r="58" spans="2:7" x14ac:dyDescent="0.35">
      <c r="B58" s="19"/>
      <c r="C58" s="147" t="s">
        <v>142</v>
      </c>
      <c r="D58" s="160"/>
      <c r="E58" s="140"/>
      <c r="F58" s="143"/>
    </row>
    <row r="59" spans="2:7" ht="15" thickBot="1" x14ac:dyDescent="0.4">
      <c r="B59" s="19"/>
      <c r="C59" s="89" t="s">
        <v>143</v>
      </c>
      <c r="D59" s="160"/>
      <c r="E59" s="160"/>
      <c r="F59" s="143"/>
    </row>
    <row r="60" spans="2:7" ht="16" thickBot="1" x14ac:dyDescent="0.4">
      <c r="B60" s="19"/>
      <c r="C60" s="202" t="s">
        <v>21</v>
      </c>
      <c r="D60" s="203"/>
      <c r="E60" s="149">
        <f>(E54+E55+E56)*12-IF(E58="yes",150,0)</f>
        <v>0</v>
      </c>
      <c r="F60" s="143"/>
    </row>
    <row r="61" spans="2:7" ht="15" thickBot="1" x14ac:dyDescent="0.4">
      <c r="B61" s="63"/>
      <c r="C61" s="152"/>
      <c r="D61" s="152"/>
      <c r="E61" s="152"/>
      <c r="F61" s="153"/>
    </row>
    <row r="62" spans="2:7" x14ac:dyDescent="0.35">
      <c r="B62" s="62"/>
      <c r="C62" s="144"/>
      <c r="D62" s="144"/>
      <c r="E62" s="144"/>
      <c r="F62" s="15"/>
    </row>
    <row r="63" spans="2:7" ht="18.5" x14ac:dyDescent="0.45">
      <c r="B63" s="19"/>
      <c r="C63" s="59" t="s">
        <v>19</v>
      </c>
      <c r="D63" s="146"/>
      <c r="E63" s="14"/>
      <c r="F63" s="143"/>
    </row>
    <row r="64" spans="2:7" x14ac:dyDescent="0.35">
      <c r="B64" s="19"/>
      <c r="C64" s="14" t="s">
        <v>297</v>
      </c>
      <c r="D64" s="14"/>
      <c r="E64" s="139"/>
      <c r="F64" s="143"/>
    </row>
    <row r="65" spans="2:15" x14ac:dyDescent="0.35">
      <c r="B65" s="19"/>
      <c r="C65" s="14" t="s">
        <v>298</v>
      </c>
      <c r="D65" s="14"/>
      <c r="E65" s="139"/>
      <c r="F65" s="143"/>
    </row>
    <row r="66" spans="2:15" ht="15" thickBot="1" x14ac:dyDescent="0.4">
      <c r="B66" s="19"/>
      <c r="C66" s="14"/>
      <c r="D66" s="14"/>
      <c r="F66" s="143"/>
    </row>
    <row r="67" spans="2:15" ht="15" customHeight="1" thickBot="1" x14ac:dyDescent="0.4">
      <c r="B67" s="19"/>
      <c r="C67" s="202" t="s">
        <v>198</v>
      </c>
      <c r="D67" s="203"/>
      <c r="E67" s="162">
        <f>SUM(E64:E65)</f>
        <v>0</v>
      </c>
      <c r="F67" s="150"/>
    </row>
    <row r="68" spans="2:15" ht="15" thickBot="1" x14ac:dyDescent="0.4">
      <c r="B68" s="19"/>
      <c r="C68" s="14"/>
      <c r="D68" s="81"/>
      <c r="E68" s="14"/>
      <c r="F68" s="143"/>
    </row>
    <row r="69" spans="2:15" ht="16" thickBot="1" x14ac:dyDescent="0.4">
      <c r="B69" s="19"/>
      <c r="C69" s="202" t="s">
        <v>98</v>
      </c>
      <c r="D69" s="203"/>
      <c r="E69" s="149">
        <f>IFERROR(E60/params_eng!F15,0)</f>
        <v>0</v>
      </c>
      <c r="F69" s="143"/>
    </row>
    <row r="70" spans="2:15" ht="15" thickBot="1" x14ac:dyDescent="0.4">
      <c r="B70" s="19"/>
      <c r="C70" s="14"/>
      <c r="D70" s="14"/>
      <c r="E70" s="14"/>
      <c r="F70" s="143"/>
    </row>
    <row r="71" spans="2:15" ht="16" thickBot="1" x14ac:dyDescent="0.4">
      <c r="B71" s="19"/>
      <c r="C71" s="202" t="s">
        <v>22</v>
      </c>
      <c r="D71" s="203"/>
      <c r="E71" s="149">
        <f>IFERROR(E50/params_eng!J13,0)</f>
        <v>0</v>
      </c>
      <c r="F71" s="143"/>
    </row>
    <row r="72" spans="2:15" ht="15" thickBot="1" x14ac:dyDescent="0.4">
      <c r="B72" s="63"/>
      <c r="C72" s="152"/>
      <c r="D72" s="152"/>
      <c r="E72" s="152"/>
      <c r="F72" s="153"/>
    </row>
    <row r="73" spans="2:15" x14ac:dyDescent="0.35">
      <c r="B73" s="62"/>
      <c r="C73" s="144"/>
      <c r="D73" s="144"/>
      <c r="E73" s="144"/>
      <c r="F73" s="15"/>
    </row>
    <row r="74" spans="2:15" ht="18.5" x14ac:dyDescent="0.45">
      <c r="B74" s="19"/>
      <c r="C74" s="59" t="s">
        <v>92</v>
      </c>
      <c r="D74" s="14"/>
      <c r="E74" s="14"/>
      <c r="F74" s="143"/>
    </row>
    <row r="75" spans="2:15" x14ac:dyDescent="0.35">
      <c r="B75" s="19"/>
      <c r="C75" s="14" t="s">
        <v>93</v>
      </c>
      <c r="D75" s="14"/>
      <c r="E75" s="140"/>
      <c r="F75" s="143"/>
    </row>
    <row r="76" spans="2:15" x14ac:dyDescent="0.35">
      <c r="B76" s="19"/>
      <c r="C76" s="14"/>
      <c r="D76" s="14"/>
      <c r="E76" s="14"/>
      <c r="F76" s="143"/>
    </row>
    <row r="77" spans="2:15" ht="15" thickBot="1" x14ac:dyDescent="0.4">
      <c r="B77" s="63"/>
      <c r="C77" s="152"/>
      <c r="D77" s="152"/>
      <c r="E77" s="152"/>
      <c r="F77" s="153"/>
    </row>
    <row r="78" spans="2:15" ht="14.5" customHeight="1" x14ac:dyDescent="0.35">
      <c r="B78" s="193" t="s">
        <v>237</v>
      </c>
      <c r="C78" s="194"/>
      <c r="D78" s="194"/>
      <c r="E78" s="194"/>
      <c r="F78" s="195"/>
    </row>
    <row r="79" spans="2:15" ht="53.25" customHeight="1" x14ac:dyDescent="0.35">
      <c r="B79" s="196"/>
      <c r="C79" s="197"/>
      <c r="D79" s="197"/>
      <c r="E79" s="197"/>
      <c r="F79" s="198"/>
      <c r="H79" s="182"/>
      <c r="I79" s="182"/>
      <c r="J79" s="182"/>
      <c r="K79" s="182"/>
      <c r="L79" s="182"/>
      <c r="M79" s="182"/>
      <c r="N79" s="182"/>
      <c r="O79" s="182"/>
    </row>
    <row r="80" spans="2:15" ht="409.5" customHeight="1" thickBot="1" x14ac:dyDescent="0.4">
      <c r="B80" s="199"/>
      <c r="C80" s="200"/>
      <c r="D80" s="200"/>
      <c r="E80" s="200"/>
      <c r="F80" s="201"/>
      <c r="G80" s="165"/>
      <c r="H80" s="174"/>
      <c r="I80" s="184"/>
      <c r="J80" s="184"/>
      <c r="K80" s="184"/>
      <c r="L80" s="184"/>
      <c r="M80" s="184"/>
      <c r="N80" s="184"/>
      <c r="O80" s="184"/>
    </row>
    <row r="81" spans="2:24" ht="28" customHeight="1" thickBot="1" x14ac:dyDescent="0.4">
      <c r="B81" s="222" t="str">
        <f>IF(E67=0,"MISSING VALUE - HOUSEHOLD SIZE",IF(ISBLANK(E75),"MISSING VALUE - EPC BAND OF PROPERTY",IF(E30=0,"MISSING VALUE - HOUSEHOLD INCOME",IF(params_eng!C18+params_eng!C15=2,"Your household is living in fuel poverty","Your household is not fuel poor"))))</f>
        <v>MISSING VALUE - HOUSEHOLD SIZE</v>
      </c>
      <c r="C81" s="223"/>
      <c r="D81" s="223"/>
      <c r="E81" s="223"/>
      <c r="F81" s="223"/>
      <c r="G81" s="237" t="s">
        <v>119</v>
      </c>
      <c r="H81" s="238"/>
      <c r="I81" s="239"/>
      <c r="J81" s="166"/>
      <c r="K81" s="2"/>
      <c r="T81" s="167"/>
      <c r="U81" s="167"/>
      <c r="V81" s="167"/>
      <c r="W81" s="167"/>
      <c r="X81" s="167"/>
    </row>
    <row r="82" spans="2:24" ht="36" customHeight="1" thickBot="1" x14ac:dyDescent="0.4">
      <c r="B82" s="224" t="str">
        <f>IF(params_eng!C15+params_eng!C18=2,"Your 'fuel poverty gap' cannot be accurately calculated using the LILEE method","")</f>
        <v>Your 'fuel poverty gap' cannot be accurately calculated using the LILEE method</v>
      </c>
      <c r="C82" s="225"/>
      <c r="D82" s="225"/>
      <c r="E82" s="225"/>
      <c r="F82" s="226"/>
      <c r="G82" s="240"/>
      <c r="H82" s="241"/>
      <c r="I82" s="242"/>
      <c r="J82" s="168"/>
      <c r="K82" s="2"/>
      <c r="L82" s="167"/>
      <c r="M82" s="167"/>
      <c r="N82" s="167"/>
      <c r="O82" s="167"/>
      <c r="P82" s="167"/>
      <c r="Q82" s="167"/>
      <c r="R82" s="167"/>
      <c r="S82" s="167"/>
      <c r="T82" s="169"/>
      <c r="U82" s="169"/>
      <c r="V82" s="169"/>
      <c r="W82" s="169"/>
      <c r="X82" s="169"/>
    </row>
    <row r="83" spans="2:24" ht="28" customHeight="1" thickBot="1" x14ac:dyDescent="0.4">
      <c r="B83" s="222" t="str">
        <f>IF(E67=0,"MISSING VALUE - HOUSEHOLD SIZE",IF(E30=0,"MISSING VALUE - HOUSEHOLD INCOME",IF(params_eng!C18+params_eng!C16=2,"Your household is living in fuel poverty","Your household is not fuel poor")))</f>
        <v>MISSING VALUE - HOUSEHOLD SIZE</v>
      </c>
      <c r="C83" s="223"/>
      <c r="D83" s="223"/>
      <c r="E83" s="223"/>
      <c r="F83" s="223"/>
      <c r="G83" s="237" t="s">
        <v>131</v>
      </c>
      <c r="H83" s="238"/>
      <c r="I83" s="239"/>
      <c r="J83" s="172"/>
      <c r="K83" s="2"/>
      <c r="L83" s="173"/>
      <c r="M83" s="147"/>
      <c r="N83" s="147"/>
      <c r="O83" s="147"/>
      <c r="P83" s="147"/>
      <c r="Q83" s="147"/>
      <c r="R83" s="147"/>
      <c r="S83" s="147"/>
      <c r="T83" s="167"/>
      <c r="U83" s="167"/>
      <c r="V83" s="167"/>
      <c r="W83" s="167"/>
      <c r="X83" s="167"/>
    </row>
    <row r="84" spans="2:24" ht="36" customHeight="1" thickBot="1" x14ac:dyDescent="0.4">
      <c r="B84" s="231" t="str">
        <f>IF(params_eng!C16+params_eng!C18=2,"Your annual 'fuel poverty gap' is:","")</f>
        <v/>
      </c>
      <c r="C84" s="232"/>
      <c r="D84" s="233"/>
      <c r="E84" s="229" t="str">
        <f>IF(params_eng!C16+params_eng!C18=2,params_eng!F15*((E69-params_eng!C11)-MAX(E71-params_eng!C12, 0)),"")</f>
        <v/>
      </c>
      <c r="F84" s="230"/>
      <c r="G84" s="240"/>
      <c r="H84" s="241"/>
      <c r="I84" s="242"/>
      <c r="J84" s="169"/>
      <c r="K84" s="167"/>
      <c r="L84" s="173"/>
      <c r="M84" s="147"/>
      <c r="N84" s="147"/>
      <c r="O84" s="147"/>
      <c r="P84" s="147"/>
      <c r="Q84" s="147"/>
      <c r="R84" s="147"/>
      <c r="S84" s="147"/>
      <c r="T84" s="167"/>
      <c r="U84" s="167"/>
      <c r="V84" s="167"/>
      <c r="W84" s="167"/>
      <c r="X84" s="167"/>
    </row>
    <row r="85" spans="2:24" ht="28" customHeight="1" thickBot="1" x14ac:dyDescent="0.4">
      <c r="B85" s="222" t="str">
        <f>IFERROR(IF(E60/E30&gt;0.1,"Your household is living in fuel poverty","Your household is not fuel poor"),"")</f>
        <v/>
      </c>
      <c r="C85" s="223"/>
      <c r="D85" s="223"/>
      <c r="E85" s="223"/>
      <c r="F85" s="223"/>
      <c r="G85" s="243" t="s">
        <v>245</v>
      </c>
      <c r="H85" s="244"/>
      <c r="I85" s="245"/>
      <c r="J85" s="172"/>
    </row>
    <row r="86" spans="2:24" ht="57" customHeight="1" thickBot="1" x14ac:dyDescent="0.4">
      <c r="B86" s="234" t="s">
        <v>120</v>
      </c>
      <c r="C86" s="235"/>
      <c r="D86" s="236"/>
      <c r="E86" s="227" t="str">
        <f>IFERROR(E60/E30,"")</f>
        <v/>
      </c>
      <c r="F86" s="228"/>
      <c r="G86" s="246"/>
      <c r="H86" s="247"/>
      <c r="I86" s="248"/>
      <c r="J86" s="169"/>
    </row>
    <row r="87" spans="2:24" ht="50.5" customHeight="1" thickBot="1" x14ac:dyDescent="0.4">
      <c r="B87" s="249"/>
      <c r="C87" s="250"/>
      <c r="D87" s="250"/>
      <c r="E87" s="250"/>
      <c r="F87" s="251"/>
    </row>
    <row r="88" spans="2:24" x14ac:dyDescent="0.35">
      <c r="B88" s="170"/>
      <c r="C88" s="170"/>
      <c r="D88" s="170"/>
      <c r="E88" s="170"/>
      <c r="F88" s="170"/>
    </row>
    <row r="89" spans="2:24" x14ac:dyDescent="0.35">
      <c r="B89" s="14"/>
      <c r="C89" s="14"/>
      <c r="D89" s="14"/>
      <c r="E89" s="14"/>
      <c r="F89" s="14"/>
    </row>
    <row r="90" spans="2:24" x14ac:dyDescent="0.35">
      <c r="B90" s="14"/>
      <c r="C90" s="221"/>
      <c r="D90" s="221"/>
      <c r="E90" s="221"/>
      <c r="F90" s="221"/>
      <c r="G90" s="221"/>
    </row>
    <row r="91" spans="2:24" x14ac:dyDescent="0.35">
      <c r="B91" s="14"/>
      <c r="C91" s="14"/>
      <c r="D91" s="14"/>
      <c r="E91" s="14"/>
      <c r="F91" s="14"/>
    </row>
    <row r="92" spans="2:24" x14ac:dyDescent="0.35">
      <c r="B92" s="14"/>
      <c r="C92" s="14"/>
      <c r="D92" s="14"/>
      <c r="E92" s="14"/>
      <c r="F92" s="14"/>
    </row>
    <row r="93" spans="2:24" x14ac:dyDescent="0.35">
      <c r="B93" s="14"/>
      <c r="C93" s="14"/>
      <c r="D93" s="14"/>
      <c r="E93" s="14"/>
      <c r="F93" s="14"/>
    </row>
    <row r="94" spans="2:24" x14ac:dyDescent="0.35">
      <c r="B94" s="14"/>
      <c r="C94" s="14"/>
      <c r="D94" s="14"/>
      <c r="E94" s="14"/>
      <c r="F94" s="14"/>
    </row>
    <row r="95" spans="2:24" x14ac:dyDescent="0.35">
      <c r="B95" s="14"/>
      <c r="C95" s="14"/>
      <c r="D95" s="14"/>
      <c r="E95" s="14"/>
      <c r="F95" s="14"/>
    </row>
    <row r="96" spans="2:24" x14ac:dyDescent="0.35">
      <c r="B96" s="14"/>
      <c r="C96" s="14"/>
      <c r="D96" s="14"/>
      <c r="E96" s="14"/>
      <c r="F96" s="14"/>
    </row>
    <row r="97" s="14" customFormat="1" x14ac:dyDescent="0.35"/>
    <row r="98" s="14" customFormat="1" x14ac:dyDescent="0.35"/>
    <row r="99" s="14" customFormat="1" x14ac:dyDescent="0.35"/>
    <row r="100" s="14" customFormat="1" x14ac:dyDescent="0.35"/>
    <row r="101" s="14" customFormat="1" x14ac:dyDescent="0.35"/>
    <row r="102" s="14" customFormat="1" x14ac:dyDescent="0.35"/>
    <row r="103" s="14" customFormat="1" x14ac:dyDescent="0.35"/>
    <row r="104" s="14" customFormat="1" x14ac:dyDescent="0.35"/>
    <row r="105" s="14" customFormat="1" x14ac:dyDescent="0.35"/>
    <row r="106" s="14" customFormat="1" x14ac:dyDescent="0.35"/>
    <row r="107" s="14" customFormat="1" x14ac:dyDescent="0.35"/>
    <row r="108" s="14" customFormat="1" x14ac:dyDescent="0.35"/>
    <row r="109" s="14" customFormat="1" x14ac:dyDescent="0.35"/>
    <row r="110" s="14" customFormat="1" x14ac:dyDescent="0.35"/>
    <row r="111" s="14" customFormat="1" x14ac:dyDescent="0.35"/>
    <row r="112" s="14" customFormat="1" x14ac:dyDescent="0.35"/>
    <row r="113" s="14" customFormat="1" x14ac:dyDescent="0.35"/>
    <row r="114" s="14" customFormat="1" x14ac:dyDescent="0.35"/>
    <row r="115" s="14" customFormat="1" x14ac:dyDescent="0.35"/>
    <row r="116" s="14" customFormat="1" x14ac:dyDescent="0.35"/>
    <row r="117" s="14" customFormat="1" x14ac:dyDescent="0.35"/>
    <row r="118" s="14" customFormat="1" x14ac:dyDescent="0.35"/>
    <row r="119" s="14" customFormat="1" x14ac:dyDescent="0.35"/>
    <row r="120" s="14" customFormat="1" x14ac:dyDescent="0.35"/>
    <row r="121" s="14" customFormat="1" x14ac:dyDescent="0.35"/>
    <row r="122" s="14" customFormat="1" x14ac:dyDescent="0.35"/>
    <row r="123" s="14" customFormat="1" x14ac:dyDescent="0.35"/>
    <row r="124" s="14" customFormat="1" x14ac:dyDescent="0.35"/>
    <row r="125" s="14" customFormat="1" x14ac:dyDescent="0.35"/>
    <row r="126" s="14" customFormat="1" x14ac:dyDescent="0.35"/>
    <row r="127" s="14" customFormat="1" x14ac:dyDescent="0.35"/>
    <row r="128" s="14" customFormat="1" x14ac:dyDescent="0.35"/>
    <row r="129" s="14" customFormat="1" x14ac:dyDescent="0.35"/>
    <row r="130" s="14" customFormat="1" x14ac:dyDescent="0.35"/>
    <row r="131" s="14" customFormat="1" x14ac:dyDescent="0.35"/>
    <row r="132" s="14" customFormat="1" x14ac:dyDescent="0.35"/>
    <row r="133" s="14" customFormat="1" x14ac:dyDescent="0.35"/>
    <row r="134" s="14" customFormat="1" x14ac:dyDescent="0.35"/>
    <row r="135" s="14" customFormat="1" x14ac:dyDescent="0.35"/>
    <row r="136" s="14" customFormat="1" x14ac:dyDescent="0.35"/>
    <row r="137" s="14" customFormat="1" x14ac:dyDescent="0.35"/>
    <row r="138" s="14" customFormat="1" x14ac:dyDescent="0.35"/>
    <row r="139" s="14" customFormat="1" x14ac:dyDescent="0.35"/>
    <row r="140" s="14" customFormat="1" x14ac:dyDescent="0.35"/>
    <row r="141" s="14" customFormat="1" x14ac:dyDescent="0.35"/>
    <row r="142" s="14" customFormat="1" x14ac:dyDescent="0.35"/>
    <row r="143" s="14" customFormat="1" x14ac:dyDescent="0.35"/>
    <row r="144" s="14" customFormat="1" x14ac:dyDescent="0.35"/>
    <row r="145" s="14" customFormat="1" x14ac:dyDescent="0.35"/>
    <row r="146" s="14" customFormat="1" x14ac:dyDescent="0.35"/>
    <row r="147" s="14" customFormat="1" x14ac:dyDescent="0.35"/>
    <row r="148" s="14" customFormat="1" x14ac:dyDescent="0.35"/>
    <row r="149" s="14" customFormat="1" x14ac:dyDescent="0.35"/>
    <row r="150" s="14" customFormat="1" x14ac:dyDescent="0.35"/>
    <row r="151" s="14" customFormat="1" x14ac:dyDescent="0.35"/>
    <row r="152" s="14" customFormat="1" x14ac:dyDescent="0.35"/>
    <row r="153" s="14" customFormat="1" x14ac:dyDescent="0.35"/>
    <row r="154" s="14" customFormat="1" x14ac:dyDescent="0.35"/>
    <row r="155" s="14" customFormat="1" x14ac:dyDescent="0.35"/>
    <row r="156" s="14" customFormat="1" x14ac:dyDescent="0.35"/>
    <row r="157" s="14" customFormat="1" x14ac:dyDescent="0.35"/>
    <row r="158" s="14" customFormat="1" x14ac:dyDescent="0.35"/>
    <row r="159" s="14" customFormat="1" x14ac:dyDescent="0.35"/>
    <row r="160" s="14" customFormat="1" x14ac:dyDescent="0.35"/>
    <row r="161" s="14" customFormat="1" x14ac:dyDescent="0.35"/>
    <row r="162" s="14" customFormat="1" x14ac:dyDescent="0.35"/>
    <row r="163" s="14" customFormat="1" x14ac:dyDescent="0.35"/>
    <row r="164" s="14" customFormat="1" x14ac:dyDescent="0.35"/>
    <row r="165" s="14" customFormat="1" x14ac:dyDescent="0.35"/>
    <row r="166" s="14" customFormat="1" x14ac:dyDescent="0.35"/>
    <row r="167" s="14" customFormat="1" x14ac:dyDescent="0.35"/>
    <row r="168" s="14" customFormat="1" x14ac:dyDescent="0.35"/>
    <row r="169" s="14" customFormat="1" x14ac:dyDescent="0.35"/>
    <row r="170" s="14" customFormat="1" x14ac:dyDescent="0.35"/>
    <row r="171" s="14" customFormat="1" x14ac:dyDescent="0.35"/>
    <row r="172" s="14" customFormat="1" x14ac:dyDescent="0.35"/>
    <row r="173" s="14" customFormat="1" x14ac:dyDescent="0.35"/>
    <row r="174" s="14" customFormat="1" x14ac:dyDescent="0.35"/>
    <row r="175" s="14" customFormat="1" x14ac:dyDescent="0.35"/>
    <row r="176" s="14" customFormat="1" x14ac:dyDescent="0.35"/>
    <row r="177" s="14" customFormat="1" x14ac:dyDescent="0.35"/>
    <row r="178" s="14" customFormat="1" x14ac:dyDescent="0.35"/>
    <row r="179" s="14" customFormat="1" x14ac:dyDescent="0.35"/>
    <row r="180" s="14" customFormat="1" x14ac:dyDescent="0.35"/>
    <row r="181" s="14" customFormat="1" x14ac:dyDescent="0.35"/>
    <row r="182" s="14" customFormat="1" x14ac:dyDescent="0.35"/>
    <row r="183" s="14" customFormat="1" x14ac:dyDescent="0.35"/>
    <row r="184" s="14" customFormat="1" x14ac:dyDescent="0.35"/>
    <row r="185" s="14" customFormat="1" x14ac:dyDescent="0.35"/>
    <row r="186" s="14" customFormat="1" x14ac:dyDescent="0.35"/>
    <row r="187" s="14" customFormat="1" x14ac:dyDescent="0.35"/>
    <row r="188" s="14" customFormat="1" x14ac:dyDescent="0.35"/>
    <row r="189" s="14" customFormat="1" x14ac:dyDescent="0.35"/>
    <row r="190" s="14" customFormat="1" x14ac:dyDescent="0.35"/>
    <row r="191" s="14" customFormat="1" x14ac:dyDescent="0.35"/>
    <row r="192" s="14" customFormat="1" x14ac:dyDescent="0.35"/>
    <row r="193" s="14" customFormat="1" x14ac:dyDescent="0.35"/>
    <row r="194" s="14" customFormat="1" x14ac:dyDescent="0.35"/>
    <row r="195" s="14" customFormat="1" x14ac:dyDescent="0.35"/>
    <row r="196" s="14" customFormat="1" x14ac:dyDescent="0.35"/>
    <row r="197" s="14" customFormat="1" x14ac:dyDescent="0.35"/>
    <row r="198" s="14" customFormat="1" x14ac:dyDescent="0.35"/>
    <row r="199" s="14" customFormat="1" x14ac:dyDescent="0.35"/>
    <row r="200" s="14" customFormat="1" x14ac:dyDescent="0.35"/>
    <row r="201" s="14" customFormat="1" x14ac:dyDescent="0.35"/>
    <row r="202" s="14" customFormat="1" x14ac:dyDescent="0.35"/>
    <row r="203" s="14" customFormat="1" x14ac:dyDescent="0.35"/>
    <row r="204" s="14" customFormat="1" x14ac:dyDescent="0.35"/>
    <row r="205" s="14" customFormat="1" x14ac:dyDescent="0.35"/>
    <row r="206" s="14" customFormat="1" x14ac:dyDescent="0.35"/>
    <row r="207" s="14" customFormat="1" x14ac:dyDescent="0.35"/>
    <row r="208" s="14" customFormat="1" x14ac:dyDescent="0.35"/>
    <row r="209" s="14" customFormat="1" x14ac:dyDescent="0.35"/>
    <row r="210" s="14" customFormat="1" x14ac:dyDescent="0.35"/>
    <row r="211" s="14" customFormat="1" x14ac:dyDescent="0.35"/>
    <row r="212" s="14" customFormat="1" x14ac:dyDescent="0.35"/>
    <row r="213" s="14" customFormat="1" x14ac:dyDescent="0.35"/>
    <row r="214" s="14" customFormat="1" x14ac:dyDescent="0.35"/>
    <row r="215" s="14" customFormat="1" x14ac:dyDescent="0.35"/>
    <row r="216" s="14" customFormat="1" x14ac:dyDescent="0.35"/>
    <row r="217" s="14" customFormat="1" x14ac:dyDescent="0.35"/>
    <row r="218" s="14" customFormat="1" x14ac:dyDescent="0.35"/>
    <row r="219" s="14" customFormat="1" x14ac:dyDescent="0.35"/>
    <row r="220" s="14" customFormat="1" x14ac:dyDescent="0.35"/>
    <row r="221" s="14" customFormat="1" x14ac:dyDescent="0.35"/>
    <row r="222" s="14" customFormat="1" x14ac:dyDescent="0.35"/>
    <row r="223" s="14" customFormat="1" x14ac:dyDescent="0.35"/>
    <row r="224" s="14" customFormat="1" x14ac:dyDescent="0.35"/>
    <row r="225" s="14" customFormat="1" x14ac:dyDescent="0.35"/>
    <row r="226" s="14" customFormat="1" x14ac:dyDescent="0.35"/>
    <row r="227" s="14" customFormat="1" x14ac:dyDescent="0.35"/>
    <row r="228" s="14" customFormat="1" x14ac:dyDescent="0.35"/>
    <row r="229" s="14" customFormat="1" x14ac:dyDescent="0.35"/>
    <row r="230" s="14" customFormat="1" x14ac:dyDescent="0.35"/>
    <row r="231" s="14" customFormat="1" x14ac:dyDescent="0.35"/>
    <row r="232" s="14" customFormat="1" x14ac:dyDescent="0.35"/>
    <row r="233" s="14" customFormat="1" x14ac:dyDescent="0.35"/>
    <row r="234" s="14" customFormat="1" x14ac:dyDescent="0.35"/>
    <row r="235" s="14" customFormat="1" x14ac:dyDescent="0.35"/>
    <row r="236" s="14" customFormat="1" x14ac:dyDescent="0.35"/>
    <row r="237" s="14" customFormat="1" x14ac:dyDescent="0.35"/>
    <row r="238" s="14" customFormat="1" x14ac:dyDescent="0.35"/>
    <row r="239" s="14" customFormat="1" x14ac:dyDescent="0.35"/>
    <row r="240" s="14" customFormat="1" x14ac:dyDescent="0.35"/>
    <row r="241" s="14" customFormat="1" x14ac:dyDescent="0.35"/>
    <row r="242" s="14" customFormat="1" x14ac:dyDescent="0.35"/>
    <row r="243" s="14" customFormat="1" x14ac:dyDescent="0.35"/>
    <row r="244" s="14" customFormat="1" x14ac:dyDescent="0.35"/>
    <row r="245" s="14" customFormat="1" x14ac:dyDescent="0.35"/>
    <row r="246" s="14" customFormat="1" x14ac:dyDescent="0.35"/>
    <row r="247" s="14" customFormat="1" x14ac:dyDescent="0.35"/>
    <row r="248" s="14" customFormat="1" x14ac:dyDescent="0.35"/>
    <row r="249" s="14" customFormat="1" x14ac:dyDescent="0.35"/>
    <row r="250" s="14" customFormat="1" x14ac:dyDescent="0.35"/>
    <row r="251" s="14" customFormat="1" x14ac:dyDescent="0.35"/>
    <row r="252" s="14" customFormat="1" x14ac:dyDescent="0.35"/>
    <row r="253" s="14" customFormat="1" x14ac:dyDescent="0.35"/>
    <row r="254" s="14" customFormat="1" x14ac:dyDescent="0.35"/>
    <row r="255" s="14" customFormat="1" x14ac:dyDescent="0.35"/>
    <row r="256" s="14" customFormat="1" x14ac:dyDescent="0.35"/>
    <row r="257" s="14" customFormat="1" x14ac:dyDescent="0.35"/>
    <row r="258" s="14" customFormat="1" x14ac:dyDescent="0.35"/>
    <row r="259" s="14" customFormat="1" x14ac:dyDescent="0.35"/>
    <row r="260" s="14" customFormat="1" x14ac:dyDescent="0.35"/>
    <row r="261" s="14" customFormat="1" x14ac:dyDescent="0.35"/>
    <row r="262" s="14" customFormat="1" x14ac:dyDescent="0.35"/>
    <row r="263" s="14" customFormat="1" x14ac:dyDescent="0.35"/>
    <row r="264" s="14" customFormat="1" x14ac:dyDescent="0.35"/>
    <row r="265" s="14" customFormat="1" x14ac:dyDescent="0.35"/>
    <row r="266" s="14" customFormat="1" x14ac:dyDescent="0.35"/>
    <row r="267" s="14" customFormat="1" x14ac:dyDescent="0.35"/>
    <row r="268" s="14" customFormat="1" x14ac:dyDescent="0.35"/>
    <row r="269" s="14" customFormat="1" x14ac:dyDescent="0.35"/>
    <row r="270" s="14" customFormat="1" x14ac:dyDescent="0.35"/>
    <row r="271" s="14" customFormat="1" x14ac:dyDescent="0.35"/>
    <row r="272" s="14" customFormat="1" x14ac:dyDescent="0.35"/>
    <row r="273" s="14" customFormat="1" x14ac:dyDescent="0.35"/>
    <row r="274" s="14" customFormat="1" x14ac:dyDescent="0.35"/>
    <row r="275" s="14" customFormat="1" x14ac:dyDescent="0.35"/>
    <row r="276" s="14" customFormat="1" x14ac:dyDescent="0.35"/>
    <row r="277" s="14" customFormat="1" x14ac:dyDescent="0.35"/>
    <row r="278" s="14" customFormat="1" x14ac:dyDescent="0.35"/>
    <row r="279" s="14" customFormat="1" x14ac:dyDescent="0.35"/>
    <row r="280" s="14" customFormat="1" x14ac:dyDescent="0.35"/>
    <row r="281" s="14" customFormat="1" x14ac:dyDescent="0.35"/>
    <row r="282" s="14" customFormat="1" x14ac:dyDescent="0.35"/>
    <row r="283" s="14" customFormat="1" x14ac:dyDescent="0.35"/>
    <row r="284" s="14" customFormat="1" x14ac:dyDescent="0.35"/>
    <row r="285" s="14" customFormat="1" x14ac:dyDescent="0.35"/>
    <row r="286" s="14" customFormat="1" x14ac:dyDescent="0.35"/>
    <row r="287" s="14" customFormat="1" x14ac:dyDescent="0.35"/>
    <row r="288" s="14" customFormat="1" x14ac:dyDescent="0.35"/>
    <row r="289" s="14" customFormat="1" x14ac:dyDescent="0.35"/>
    <row r="290" s="14" customFormat="1" x14ac:dyDescent="0.35"/>
    <row r="291" s="14" customFormat="1" x14ac:dyDescent="0.35"/>
    <row r="292" s="14" customFormat="1" x14ac:dyDescent="0.35"/>
    <row r="293" s="14" customFormat="1" x14ac:dyDescent="0.35"/>
    <row r="294" s="14" customFormat="1" x14ac:dyDescent="0.35"/>
    <row r="295" s="14" customFormat="1" x14ac:dyDescent="0.35"/>
    <row r="296" s="14" customFormat="1" x14ac:dyDescent="0.35"/>
    <row r="297" s="14" customFormat="1" x14ac:dyDescent="0.35"/>
    <row r="298" s="14" customFormat="1" x14ac:dyDescent="0.35"/>
    <row r="299" s="14" customFormat="1" x14ac:dyDescent="0.35"/>
    <row r="300" s="14" customFormat="1" x14ac:dyDescent="0.35"/>
    <row r="301" s="14" customFormat="1" x14ac:dyDescent="0.35"/>
    <row r="302" s="14" customFormat="1" x14ac:dyDescent="0.35"/>
    <row r="303" s="14" customFormat="1" x14ac:dyDescent="0.35"/>
    <row r="304" s="14" customFormat="1" x14ac:dyDescent="0.35"/>
    <row r="305" s="14" customFormat="1" x14ac:dyDescent="0.35"/>
    <row r="306" s="14" customFormat="1" x14ac:dyDescent="0.35"/>
    <row r="307" s="14" customFormat="1" x14ac:dyDescent="0.35"/>
    <row r="308" s="14" customFormat="1" x14ac:dyDescent="0.35"/>
    <row r="309" s="14" customFormat="1" x14ac:dyDescent="0.35"/>
    <row r="310" s="14" customFormat="1" x14ac:dyDescent="0.35"/>
    <row r="311" s="14" customFormat="1" x14ac:dyDescent="0.35"/>
    <row r="312" s="14" customFormat="1" x14ac:dyDescent="0.35"/>
    <row r="313" s="14" customFormat="1" x14ac:dyDescent="0.35"/>
    <row r="314" s="14" customFormat="1" x14ac:dyDescent="0.35"/>
    <row r="315" s="14" customFormat="1" x14ac:dyDescent="0.35"/>
    <row r="316" s="14" customFormat="1" x14ac:dyDescent="0.35"/>
    <row r="317" s="14" customFormat="1" x14ac:dyDescent="0.35"/>
    <row r="318" s="14" customFormat="1" x14ac:dyDescent="0.35"/>
    <row r="319" s="14" customFormat="1" x14ac:dyDescent="0.35"/>
    <row r="320" s="14" customFormat="1" x14ac:dyDescent="0.35"/>
    <row r="321" s="14" customFormat="1" x14ac:dyDescent="0.35"/>
  </sheetData>
  <sheetProtection sheet="1" formatColumns="0" formatRows="0"/>
  <mergeCells count="34">
    <mergeCell ref="B3:F5"/>
    <mergeCell ref="C90:G90"/>
    <mergeCell ref="B81:F81"/>
    <mergeCell ref="B85:F85"/>
    <mergeCell ref="B82:F82"/>
    <mergeCell ref="E86:F86"/>
    <mergeCell ref="E84:F84"/>
    <mergeCell ref="B84:D84"/>
    <mergeCell ref="B86:D86"/>
    <mergeCell ref="G81:I82"/>
    <mergeCell ref="G83:I84"/>
    <mergeCell ref="G85:I86"/>
    <mergeCell ref="B87:F87"/>
    <mergeCell ref="B83:F83"/>
    <mergeCell ref="C53:E53"/>
    <mergeCell ref="C67:D67"/>
    <mergeCell ref="C60:D60"/>
    <mergeCell ref="C50:D50"/>
    <mergeCell ref="C43:D43"/>
    <mergeCell ref="C42:D42"/>
    <mergeCell ref="C47:D47"/>
    <mergeCell ref="C48:D48"/>
    <mergeCell ref="C34:D34"/>
    <mergeCell ref="C36:D36"/>
    <mergeCell ref="C30:D30"/>
    <mergeCell ref="C31:D31"/>
    <mergeCell ref="C32:D32"/>
    <mergeCell ref="C35:D35"/>
    <mergeCell ref="C33:D33"/>
    <mergeCell ref="H79:O79"/>
    <mergeCell ref="H80:O80"/>
    <mergeCell ref="B78:F80"/>
    <mergeCell ref="C69:D69"/>
    <mergeCell ref="C71:D71"/>
  </mergeCells>
  <conditionalFormatting sqref="B81 B83 B85">
    <cfRule type="containsText" dxfId="26" priority="23" operator="containsText" text="not">
      <formula>NOT(ISERROR(SEARCH("not",B81)))</formula>
    </cfRule>
    <cfRule type="containsText" dxfId="25" priority="24" operator="containsText" text="living">
      <formula>NOT(ISERROR(SEARCH("living",B81)))</formula>
    </cfRule>
  </conditionalFormatting>
  <hyperlinks>
    <hyperlink ref="C36" r:id="rId1" display="https://www.gov.uk/winter-fuel-payment/what-youll-get" xr:uid="{00000000-0004-0000-0200-000000000000}"/>
    <hyperlink ref="C36:D36" r:id="rId2" display="www.gov.uk/winter-fuel-payment/what-youll-get" xr:uid="{00000000-0004-0000-0200-000001000000}"/>
    <hyperlink ref="C59" r:id="rId3" xr:uid="{04CACA8B-68DB-4FBA-8E50-F68FFA87A050}"/>
  </hyperlinks>
  <pageMargins left="0.7" right="0.7" top="0.75" bottom="0.75" header="0.3" footer="0.3"/>
  <pageSetup paperSize="9" scale="85" orientation="portrait" r:id="rId4"/>
  <drawing r:id="rId5"/>
  <legacyDrawing r:id="rId6"/>
  <mc:AlternateContent xmlns:mc="http://schemas.openxmlformats.org/markup-compatibility/2006">
    <mc:Choice Requires="x14">
      <controls>
        <mc:AlternateContent xmlns:mc="http://schemas.openxmlformats.org/markup-compatibility/2006">
          <mc:Choice Requires="x14">
            <control shapeId="2053" r:id="rId7" name="Button 5">
              <controlPr defaultSize="0" print="0" autoFill="0" autoPict="0" macro="[0]!DataTransfer">
                <anchor moveWithCells="1" sizeWithCells="1">
                  <from>
                    <xdr:col>2</xdr:col>
                    <xdr:colOff>914400</xdr:colOff>
                    <xdr:row>86</xdr:row>
                    <xdr:rowOff>114300</xdr:rowOff>
                  </from>
                  <to>
                    <xdr:col>3</xdr:col>
                    <xdr:colOff>685800</xdr:colOff>
                    <xdr:row>86</xdr:row>
                    <xdr:rowOff>565150</xdr:rowOff>
                  </to>
                </anchor>
              </controlPr>
            </control>
          </mc:Choice>
        </mc:AlternateContent>
        <mc:AlternateContent xmlns:mc="http://schemas.openxmlformats.org/markup-compatibility/2006">
          <mc:Choice Requires="x14">
            <control shapeId="2054" r:id="rId8" name="Button 6">
              <controlPr defaultSize="0" print="0" autoFill="0" autoPict="0" macro="[0]!ClearDataEng">
                <anchor moveWithCells="1" sizeWithCells="1">
                  <from>
                    <xdr:col>4</xdr:col>
                    <xdr:colOff>171450</xdr:colOff>
                    <xdr:row>9</xdr:row>
                    <xdr:rowOff>88900</xdr:rowOff>
                  </from>
                  <to>
                    <xdr:col>5</xdr:col>
                    <xdr:colOff>247650</xdr:colOff>
                    <xdr:row>13</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params_eng!$H$19:$H$26</xm:f>
          </x14:formula1>
          <xm:sqref>D7</xm:sqref>
        </x14:dataValidation>
        <x14:dataValidation type="list" allowBlank="1" showInputMessage="1" showErrorMessage="1" xr:uid="{E86AE996-9A38-4CEB-BCDE-948E2100729A}">
          <x14:formula1>
            <xm:f>params_eng!$E$19:$E$20</xm:f>
          </x14:formula1>
          <xm:sqref>E58</xm:sqref>
        </x14:dataValidation>
        <x14:dataValidation type="list" allowBlank="1" showInputMessage="1" showErrorMessage="1" xr:uid="{A2F775BC-8F98-47A6-93AF-D1D5E18FAF32}">
          <x14:formula1>
            <xm:f>params_eng!$F$19:$F$25</xm:f>
          </x14:formula1>
          <xm:sqref>E75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271F6-991F-441D-A3BD-AC07283DFDFA}">
  <sheetPr codeName="Sheet15">
    <tabColor rgb="FF00B050"/>
  </sheetPr>
  <dimension ref="B1:U286"/>
  <sheetViews>
    <sheetView workbookViewId="0">
      <selection activeCell="D7" sqref="D7"/>
    </sheetView>
  </sheetViews>
  <sheetFormatPr defaultColWidth="9.1796875" defaultRowHeight="14.5" x14ac:dyDescent="0.35"/>
  <cols>
    <col min="1" max="1" width="9.1796875" style="14"/>
    <col min="2" max="2" width="11.26953125" style="171" customWidth="1"/>
    <col min="3" max="3" width="37.1796875" style="171" customWidth="1"/>
    <col min="4" max="4" width="30.1796875" style="171" customWidth="1"/>
    <col min="5" max="5" width="10.1796875" style="171" customWidth="1"/>
    <col min="6" max="6" width="6.26953125" style="171" customWidth="1"/>
    <col min="7" max="7" width="6.26953125" style="14" customWidth="1"/>
    <col min="8" max="8" width="10.26953125" style="14" customWidth="1"/>
    <col min="9" max="9" width="73.54296875" style="14" customWidth="1"/>
    <col min="10" max="10" width="33.81640625" style="14" customWidth="1"/>
    <col min="11" max="11" width="25.453125" style="14" customWidth="1"/>
    <col min="12" max="12" width="93" style="14" customWidth="1"/>
    <col min="13" max="13" width="15.1796875" style="14" customWidth="1"/>
    <col min="14" max="14" width="13.7265625" style="14" customWidth="1"/>
    <col min="15" max="15" width="8.54296875" style="14" customWidth="1"/>
    <col min="16" max="16" width="11.81640625" style="14" customWidth="1"/>
    <col min="17" max="17" width="28.7265625" style="14" customWidth="1"/>
    <col min="18" max="18" width="46.1796875" style="14" customWidth="1"/>
    <col min="19" max="19" width="11.1796875" style="14" customWidth="1"/>
    <col min="20" max="20" width="12.26953125" style="14" customWidth="1"/>
    <col min="21" max="21" width="14.54296875" style="14" customWidth="1" collapsed="1"/>
    <col min="22" max="16384" width="9.1796875" style="14"/>
  </cols>
  <sheetData>
    <row r="1" spans="2:7" x14ac:dyDescent="0.35">
      <c r="B1" s="14"/>
      <c r="C1" s="14"/>
      <c r="D1" s="14"/>
      <c r="E1" s="14"/>
      <c r="F1" s="14"/>
    </row>
    <row r="2" spans="2:7" ht="15" thickBot="1" x14ac:dyDescent="0.4">
      <c r="B2" s="14"/>
      <c r="C2" s="14"/>
      <c r="D2" s="14"/>
      <c r="E2" s="14"/>
      <c r="F2" s="14"/>
    </row>
    <row r="3" spans="2:7" ht="15" customHeight="1" x14ac:dyDescent="0.35">
      <c r="B3" s="212" t="s">
        <v>141</v>
      </c>
      <c r="C3" s="213"/>
      <c r="D3" s="213"/>
      <c r="E3" s="213"/>
      <c r="F3" s="214"/>
      <c r="G3" s="142"/>
    </row>
    <row r="4" spans="2:7" ht="15" customHeight="1" x14ac:dyDescent="0.35">
      <c r="B4" s="215"/>
      <c r="C4" s="216"/>
      <c r="D4" s="216"/>
      <c r="E4" s="216"/>
      <c r="F4" s="217"/>
      <c r="G4" s="142"/>
    </row>
    <row r="5" spans="2:7" ht="15" customHeight="1" thickBot="1" x14ac:dyDescent="0.4">
      <c r="B5" s="218"/>
      <c r="C5" s="219"/>
      <c r="D5" s="219"/>
      <c r="E5" s="219"/>
      <c r="F5" s="220"/>
    </row>
    <row r="6" spans="2:7" ht="15" customHeight="1" x14ac:dyDescent="0.35">
      <c r="B6" s="19"/>
      <c r="C6" s="14"/>
      <c r="D6" s="14"/>
      <c r="E6" s="14"/>
      <c r="F6" s="143"/>
    </row>
    <row r="7" spans="2:7" ht="15" customHeight="1" x14ac:dyDescent="0.35">
      <c r="B7" s="19"/>
      <c r="C7" s="20" t="s">
        <v>23</v>
      </c>
      <c r="D7" s="135"/>
      <c r="E7" s="14"/>
      <c r="F7" s="143"/>
    </row>
    <row r="8" spans="2:7" ht="15" customHeight="1" x14ac:dyDescent="0.35">
      <c r="B8" s="19"/>
      <c r="C8" s="20" t="s">
        <v>24</v>
      </c>
      <c r="D8" s="135"/>
      <c r="E8" s="14"/>
      <c r="F8" s="143"/>
    </row>
    <row r="9" spans="2:7" ht="15" customHeight="1" x14ac:dyDescent="0.35">
      <c r="B9" s="19"/>
      <c r="C9" s="20" t="s">
        <v>25</v>
      </c>
      <c r="D9" s="135"/>
      <c r="E9" s="14"/>
      <c r="F9" s="143"/>
    </row>
    <row r="10" spans="2:7" ht="15" customHeight="1" x14ac:dyDescent="0.35">
      <c r="B10" s="19"/>
      <c r="C10" s="20" t="s">
        <v>122</v>
      </c>
      <c r="D10" s="135"/>
      <c r="E10" s="14"/>
      <c r="F10" s="143"/>
    </row>
    <row r="11" spans="2:7" ht="15" customHeight="1" x14ac:dyDescent="0.35">
      <c r="B11" s="19"/>
      <c r="C11" s="20" t="s">
        <v>123</v>
      </c>
      <c r="D11" s="135"/>
      <c r="E11" s="14"/>
      <c r="F11" s="143"/>
    </row>
    <row r="12" spans="2:7" ht="15" customHeight="1" x14ac:dyDescent="0.35">
      <c r="B12" s="19"/>
      <c r="C12" s="20" t="s">
        <v>124</v>
      </c>
      <c r="D12" s="135"/>
      <c r="E12" s="14"/>
      <c r="F12" s="143"/>
    </row>
    <row r="13" spans="2:7" ht="15" customHeight="1" x14ac:dyDescent="0.35">
      <c r="B13" s="19"/>
      <c r="C13" s="20" t="s">
        <v>26</v>
      </c>
      <c r="D13" s="135"/>
      <c r="E13" s="14"/>
      <c r="F13" s="143"/>
    </row>
    <row r="14" spans="2:7" ht="15" customHeight="1" x14ac:dyDescent="0.35">
      <c r="B14" s="19"/>
      <c r="C14" s="20" t="s">
        <v>27</v>
      </c>
      <c r="D14" s="135"/>
      <c r="E14" s="14"/>
      <c r="F14" s="143"/>
    </row>
    <row r="15" spans="2:7" ht="15" customHeight="1" x14ac:dyDescent="0.35">
      <c r="B15" s="19"/>
      <c r="C15" s="20" t="s">
        <v>28</v>
      </c>
      <c r="D15" s="135"/>
      <c r="E15" s="14"/>
      <c r="F15" s="143"/>
    </row>
    <row r="16" spans="2:7" ht="15" customHeight="1" x14ac:dyDescent="0.35">
      <c r="B16" s="19"/>
      <c r="C16" s="20" t="s">
        <v>29</v>
      </c>
      <c r="D16" s="135"/>
      <c r="E16" s="14"/>
      <c r="F16" s="143"/>
    </row>
    <row r="17" spans="2:15" ht="15" customHeight="1" x14ac:dyDescent="0.35">
      <c r="B17" s="19"/>
      <c r="C17" s="20" t="s">
        <v>121</v>
      </c>
      <c r="D17" s="135"/>
      <c r="E17" s="14"/>
      <c r="F17" s="143"/>
    </row>
    <row r="18" spans="2:15" ht="15" customHeight="1" thickBot="1" x14ac:dyDescent="0.4">
      <c r="B18" s="19"/>
      <c r="C18" s="14"/>
      <c r="D18" s="14"/>
      <c r="E18" s="14"/>
      <c r="F18" s="143"/>
    </row>
    <row r="19" spans="2:15" x14ac:dyDescent="0.35">
      <c r="B19" s="62"/>
      <c r="C19" s="144"/>
      <c r="D19" s="144"/>
      <c r="E19" s="144"/>
      <c r="F19" s="15"/>
      <c r="H19" s="145"/>
      <c r="I19" s="145"/>
      <c r="J19" s="145"/>
      <c r="O19" s="2"/>
    </row>
    <row r="20" spans="2:15" ht="18.5" x14ac:dyDescent="0.45">
      <c r="B20" s="19"/>
      <c r="C20" s="59" t="s">
        <v>140</v>
      </c>
      <c r="D20" s="146"/>
      <c r="E20" s="14"/>
      <c r="F20" s="143"/>
      <c r="H20" s="145"/>
      <c r="I20" s="145"/>
      <c r="J20" s="145"/>
      <c r="O20" s="2"/>
    </row>
    <row r="21" spans="2:15" ht="15" customHeight="1" x14ac:dyDescent="0.35">
      <c r="B21" s="19"/>
      <c r="C21" s="147" t="s">
        <v>84</v>
      </c>
      <c r="D21" s="146"/>
      <c r="E21" s="136"/>
      <c r="F21" s="143"/>
      <c r="H21" s="2"/>
      <c r="I21" s="2"/>
      <c r="J21" s="2"/>
      <c r="O21" s="2"/>
    </row>
    <row r="22" spans="2:15" ht="16.5" x14ac:dyDescent="0.35">
      <c r="B22" s="19"/>
      <c r="C22" s="147" t="s">
        <v>246</v>
      </c>
      <c r="D22" s="146"/>
      <c r="E22" s="136"/>
      <c r="F22" s="143"/>
      <c r="H22" s="2"/>
      <c r="I22" s="2"/>
      <c r="J22" s="2"/>
      <c r="K22" s="2"/>
      <c r="L22" s="2"/>
      <c r="O22" s="2"/>
    </row>
    <row r="23" spans="2:15" ht="16.5" x14ac:dyDescent="0.35">
      <c r="B23" s="19"/>
      <c r="C23" s="147" t="s">
        <v>305</v>
      </c>
      <c r="D23" s="146"/>
      <c r="E23" s="136"/>
      <c r="F23" s="143"/>
      <c r="H23" s="2"/>
      <c r="I23" s="2"/>
      <c r="J23" s="2"/>
      <c r="K23" s="2"/>
      <c r="L23" s="2"/>
      <c r="O23" s="2"/>
    </row>
    <row r="24" spans="2:15" ht="12" customHeight="1" x14ac:dyDescent="0.35">
      <c r="B24" s="19"/>
      <c r="C24" s="147"/>
      <c r="D24" s="146"/>
      <c r="E24" s="14"/>
      <c r="F24" s="143"/>
      <c r="H24" s="2"/>
      <c r="I24" s="2"/>
      <c r="J24" s="2"/>
      <c r="K24" s="2"/>
      <c r="L24" s="2"/>
      <c r="O24" s="2"/>
    </row>
    <row r="25" spans="2:15" ht="15.5" x14ac:dyDescent="0.35">
      <c r="B25" s="19"/>
      <c r="C25" s="147" t="s">
        <v>85</v>
      </c>
      <c r="D25" s="146"/>
      <c r="E25" s="136"/>
      <c r="F25" s="143"/>
      <c r="H25" s="2"/>
      <c r="I25" s="2"/>
      <c r="J25" s="2"/>
      <c r="K25" s="2"/>
      <c r="L25" s="2"/>
      <c r="M25" s="2"/>
      <c r="N25" s="2"/>
      <c r="O25" s="2"/>
    </row>
    <row r="26" spans="2:15" ht="12" customHeight="1" x14ac:dyDescent="0.35">
      <c r="B26" s="19"/>
      <c r="C26" s="147"/>
      <c r="D26" s="146"/>
      <c r="E26" s="14"/>
      <c r="F26" s="143"/>
      <c r="H26" s="2"/>
      <c r="I26" s="2"/>
      <c r="J26" s="2"/>
      <c r="K26" s="2"/>
      <c r="L26" s="2"/>
      <c r="M26" s="2"/>
      <c r="N26" s="2"/>
      <c r="O26" s="2"/>
    </row>
    <row r="27" spans="2:15" ht="15.5" x14ac:dyDescent="0.35">
      <c r="B27" s="19"/>
      <c r="C27" s="2" t="s">
        <v>88</v>
      </c>
      <c r="D27" s="146"/>
      <c r="E27" s="136"/>
      <c r="F27" s="143"/>
      <c r="H27" s="2"/>
      <c r="I27" s="2"/>
      <c r="J27" s="2"/>
      <c r="K27" s="2"/>
      <c r="L27" s="2"/>
      <c r="M27" s="2"/>
      <c r="N27" s="2"/>
      <c r="O27" s="2"/>
    </row>
    <row r="28" spans="2:15" ht="16.5" x14ac:dyDescent="0.35">
      <c r="B28" s="19"/>
      <c r="C28" s="147" t="s">
        <v>304</v>
      </c>
      <c r="D28" s="146"/>
      <c r="E28" s="136"/>
      <c r="F28" s="143"/>
      <c r="H28" s="2"/>
      <c r="I28" s="2"/>
      <c r="J28" s="2"/>
      <c r="K28" s="2"/>
      <c r="L28" s="2"/>
      <c r="M28" s="2"/>
      <c r="N28" s="2"/>
      <c r="O28" s="2"/>
    </row>
    <row r="29" spans="2:15" ht="16" thickBot="1" x14ac:dyDescent="0.4">
      <c r="B29" s="19"/>
      <c r="C29" s="147"/>
      <c r="D29" s="146"/>
      <c r="E29" s="14"/>
      <c r="F29" s="143"/>
      <c r="H29" s="2"/>
      <c r="I29" s="2"/>
      <c r="J29" s="2"/>
      <c r="K29" s="2"/>
      <c r="L29" s="2"/>
      <c r="M29" s="2"/>
      <c r="N29" s="2"/>
      <c r="O29" s="2"/>
    </row>
    <row r="30" spans="2:15" ht="16" thickBot="1" x14ac:dyDescent="0.4">
      <c r="B30" s="19"/>
      <c r="C30" s="206" t="s">
        <v>125</v>
      </c>
      <c r="D30" s="207"/>
      <c r="E30" s="149">
        <f>12*(E21+E22+E23+E25)-E27+E28</f>
        <v>0</v>
      </c>
      <c r="F30" s="150" t="s">
        <v>86</v>
      </c>
      <c r="G30" s="145"/>
      <c r="H30" s="2"/>
      <c r="I30" s="2"/>
      <c r="J30" s="2"/>
      <c r="K30" s="151"/>
      <c r="L30" s="2"/>
      <c r="M30" s="2"/>
      <c r="N30" s="2"/>
      <c r="O30" s="2"/>
    </row>
    <row r="31" spans="2:15" x14ac:dyDescent="0.35">
      <c r="B31" s="19"/>
      <c r="C31" s="204" t="s">
        <v>87</v>
      </c>
      <c r="D31" s="204"/>
      <c r="E31" s="14"/>
      <c r="F31" s="150"/>
      <c r="G31" s="145"/>
      <c r="H31" s="2"/>
      <c r="I31" s="2"/>
      <c r="J31" s="2"/>
      <c r="K31" s="2"/>
      <c r="L31" s="2"/>
      <c r="M31" s="2"/>
      <c r="N31" s="2"/>
      <c r="O31" s="2"/>
    </row>
    <row r="32" spans="2:15" ht="61.5" customHeight="1" x14ac:dyDescent="0.35">
      <c r="B32" s="19"/>
      <c r="C32" s="208" t="s">
        <v>301</v>
      </c>
      <c r="D32" s="208"/>
      <c r="E32" s="14"/>
      <c r="F32" s="150"/>
      <c r="G32" s="145"/>
      <c r="H32" s="2"/>
      <c r="I32" s="2"/>
      <c r="J32" s="2"/>
      <c r="K32" s="2"/>
      <c r="L32" s="2"/>
      <c r="M32" s="2"/>
      <c r="N32" s="2"/>
      <c r="O32" s="2"/>
    </row>
    <row r="33" spans="2:15" ht="20.5" customHeight="1" x14ac:dyDescent="0.35">
      <c r="B33" s="19"/>
      <c r="C33" s="204" t="s">
        <v>303</v>
      </c>
      <c r="D33" s="204"/>
      <c r="E33" s="14"/>
      <c r="F33" s="143"/>
      <c r="H33" s="2"/>
      <c r="I33" s="2"/>
      <c r="J33" s="2"/>
    </row>
    <row r="34" spans="2:15" ht="33" customHeight="1" x14ac:dyDescent="0.35">
      <c r="B34" s="19"/>
      <c r="C34" s="204" t="s">
        <v>302</v>
      </c>
      <c r="D34" s="204"/>
      <c r="E34" s="14"/>
      <c r="F34" s="143"/>
    </row>
    <row r="35" spans="2:15" x14ac:dyDescent="0.35">
      <c r="B35" s="19"/>
      <c r="C35" s="205" t="s">
        <v>89</v>
      </c>
      <c r="D35" s="205"/>
      <c r="E35" s="14"/>
      <c r="F35" s="143"/>
    </row>
    <row r="36" spans="2:15" ht="15.75" customHeight="1" thickBot="1" x14ac:dyDescent="0.4">
      <c r="B36" s="63"/>
      <c r="C36" s="152"/>
      <c r="D36" s="152"/>
      <c r="E36" s="152"/>
      <c r="F36" s="153"/>
    </row>
    <row r="37" spans="2:15" x14ac:dyDescent="0.35">
      <c r="B37" s="62"/>
      <c r="C37" s="144"/>
      <c r="D37" s="144"/>
      <c r="E37" s="144"/>
      <c r="F37" s="15"/>
    </row>
    <row r="38" spans="2:15" ht="48.65" customHeight="1" x14ac:dyDescent="0.35">
      <c r="B38" s="19"/>
      <c r="C38" s="252" t="s">
        <v>197</v>
      </c>
      <c r="D38" s="252"/>
      <c r="E38" s="252"/>
      <c r="F38" s="159"/>
      <c r="G38" s="158"/>
    </row>
    <row r="39" spans="2:15" x14ac:dyDescent="0.35">
      <c r="B39" s="19"/>
      <c r="C39" s="147" t="s">
        <v>16</v>
      </c>
      <c r="D39" s="160"/>
      <c r="E39" s="136"/>
      <c r="F39" s="143"/>
    </row>
    <row r="40" spans="2:15" x14ac:dyDescent="0.35">
      <c r="B40" s="19"/>
      <c r="C40" s="147" t="s">
        <v>37</v>
      </c>
      <c r="D40" s="160"/>
      <c r="E40" s="136"/>
      <c r="F40" s="143"/>
    </row>
    <row r="41" spans="2:15" x14ac:dyDescent="0.35">
      <c r="B41" s="19"/>
      <c r="C41" s="147" t="s">
        <v>91</v>
      </c>
      <c r="D41" s="160"/>
      <c r="E41" s="136"/>
      <c r="F41" s="143"/>
    </row>
    <row r="42" spans="2:15" x14ac:dyDescent="0.35">
      <c r="B42" s="19"/>
      <c r="C42" s="147"/>
      <c r="D42" s="160"/>
      <c r="E42" s="160"/>
      <c r="F42" s="143"/>
    </row>
    <row r="43" spans="2:15" x14ac:dyDescent="0.35">
      <c r="B43" s="19"/>
      <c r="C43" s="147" t="s">
        <v>142</v>
      </c>
      <c r="D43" s="160"/>
      <c r="E43" s="140"/>
      <c r="F43" s="143"/>
    </row>
    <row r="44" spans="2:15" ht="15" thickBot="1" x14ac:dyDescent="0.4">
      <c r="B44" s="19"/>
      <c r="C44" s="89" t="s">
        <v>143</v>
      </c>
      <c r="D44" s="160"/>
      <c r="E44" s="160"/>
      <c r="F44" s="143"/>
    </row>
    <row r="45" spans="2:15" ht="16" thickBot="1" x14ac:dyDescent="0.4">
      <c r="B45" s="19"/>
      <c r="C45" s="202" t="s">
        <v>21</v>
      </c>
      <c r="D45" s="203"/>
      <c r="E45" s="149">
        <f>(E39+E40+E41)*12-IF(E43="yes",150,0)</f>
        <v>0</v>
      </c>
      <c r="F45" s="143"/>
    </row>
    <row r="46" spans="2:15" ht="15" thickBot="1" x14ac:dyDescent="0.4">
      <c r="B46" s="63"/>
      <c r="C46" s="152"/>
      <c r="D46" s="152"/>
      <c r="E46" s="152"/>
      <c r="F46" s="153"/>
    </row>
    <row r="47" spans="2:15" ht="14.5" customHeight="1" x14ac:dyDescent="0.35">
      <c r="B47" s="193" t="s">
        <v>262</v>
      </c>
      <c r="C47" s="194"/>
      <c r="D47" s="194"/>
      <c r="E47" s="194"/>
      <c r="F47" s="195"/>
    </row>
    <row r="48" spans="2:15" ht="147" customHeight="1" x14ac:dyDescent="0.35">
      <c r="B48" s="196"/>
      <c r="C48" s="197"/>
      <c r="D48" s="197"/>
      <c r="E48" s="197"/>
      <c r="F48" s="198"/>
      <c r="H48" s="182"/>
      <c r="I48" s="182"/>
      <c r="J48" s="182"/>
      <c r="K48" s="182"/>
      <c r="L48" s="182"/>
      <c r="M48" s="182"/>
      <c r="N48" s="182"/>
      <c r="O48" s="182"/>
    </row>
    <row r="49" spans="2:15" ht="108" customHeight="1" thickBot="1" x14ac:dyDescent="0.4">
      <c r="B49" s="199"/>
      <c r="C49" s="200"/>
      <c r="D49" s="200"/>
      <c r="E49" s="200"/>
      <c r="F49" s="201"/>
      <c r="G49" s="165"/>
      <c r="H49" s="174"/>
      <c r="I49" s="184"/>
      <c r="J49" s="184"/>
      <c r="K49" s="184"/>
      <c r="L49" s="184"/>
      <c r="M49" s="184"/>
      <c r="N49" s="184"/>
      <c r="O49" s="184"/>
    </row>
    <row r="50" spans="2:15" ht="28" customHeight="1" thickBot="1" x14ac:dyDescent="0.6">
      <c r="B50" s="253" t="str">
        <f>IFERROR(IF(E45/E30&gt;0.2, "Your household is living in severe fuel poverty",IF(E45/E30&gt;0.1,"Your household is living in fuel poverty",IF(AND(E45/E30&gt;0.08, E45/E30&lt;=0.1),"Your household is not fuel poor but is at risk of fuel poverty","Your household is not fuel poor"))),"")</f>
        <v/>
      </c>
      <c r="C50" s="254"/>
      <c r="D50" s="254"/>
      <c r="E50" s="254"/>
      <c r="F50" s="255"/>
      <c r="G50" s="256"/>
      <c r="H50" s="257"/>
      <c r="I50" s="257"/>
      <c r="J50" s="172"/>
    </row>
    <row r="51" spans="2:15" ht="57" customHeight="1" thickBot="1" x14ac:dyDescent="0.4">
      <c r="B51" s="234" t="s">
        <v>120</v>
      </c>
      <c r="C51" s="235"/>
      <c r="D51" s="236"/>
      <c r="E51" s="227" t="str">
        <f>IFERROR(E45/E30,"")</f>
        <v/>
      </c>
      <c r="F51" s="228"/>
      <c r="G51" s="257"/>
      <c r="H51" s="257"/>
      <c r="I51" s="257"/>
      <c r="J51" s="169"/>
    </row>
    <row r="52" spans="2:15" ht="50.5" customHeight="1" thickBot="1" x14ac:dyDescent="0.4">
      <c r="B52" s="249"/>
      <c r="C52" s="250"/>
      <c r="D52" s="250"/>
      <c r="E52" s="250"/>
      <c r="F52" s="251"/>
    </row>
    <row r="53" spans="2:15" x14ac:dyDescent="0.35">
      <c r="B53" s="170"/>
      <c r="C53" s="170"/>
      <c r="D53" s="170"/>
      <c r="E53" s="170"/>
      <c r="F53" s="170"/>
    </row>
    <row r="54" spans="2:15" x14ac:dyDescent="0.35">
      <c r="B54" s="14"/>
      <c r="C54" s="14"/>
      <c r="D54" s="14"/>
      <c r="E54" s="14"/>
      <c r="F54" s="14"/>
    </row>
    <row r="55" spans="2:15" x14ac:dyDescent="0.35">
      <c r="B55" s="14"/>
      <c r="C55" s="221"/>
      <c r="D55" s="221"/>
      <c r="E55" s="221"/>
      <c r="F55" s="221"/>
      <c r="G55" s="221"/>
    </row>
    <row r="56" spans="2:15" x14ac:dyDescent="0.35">
      <c r="B56" s="14"/>
      <c r="C56" s="14"/>
      <c r="D56" s="14"/>
      <c r="E56" s="14"/>
      <c r="F56" s="14"/>
    </row>
    <row r="57" spans="2:15" x14ac:dyDescent="0.35">
      <c r="B57" s="14"/>
      <c r="C57" s="14"/>
      <c r="D57" s="14"/>
      <c r="E57" s="14"/>
      <c r="F57" s="14"/>
    </row>
    <row r="58" spans="2:15" x14ac:dyDescent="0.35">
      <c r="B58" s="14"/>
      <c r="C58" s="14"/>
      <c r="D58" s="14"/>
      <c r="E58" s="14"/>
      <c r="F58" s="14"/>
    </row>
    <row r="59" spans="2:15" x14ac:dyDescent="0.35">
      <c r="B59" s="14"/>
      <c r="C59" s="14"/>
      <c r="D59" s="14"/>
      <c r="E59" s="14"/>
      <c r="F59" s="14"/>
    </row>
    <row r="60" spans="2:15" x14ac:dyDescent="0.35">
      <c r="B60" s="14"/>
      <c r="C60" s="14"/>
      <c r="D60" s="14"/>
      <c r="E60" s="14"/>
      <c r="F60" s="14"/>
    </row>
    <row r="61" spans="2:15" x14ac:dyDescent="0.35">
      <c r="B61" s="14"/>
      <c r="C61" s="14"/>
      <c r="D61" s="14"/>
      <c r="E61" s="14"/>
      <c r="F61" s="14"/>
    </row>
    <row r="62" spans="2:15" x14ac:dyDescent="0.35">
      <c r="B62" s="14"/>
      <c r="C62" s="14"/>
      <c r="D62" s="14"/>
      <c r="E62" s="14"/>
      <c r="F62" s="14"/>
    </row>
    <row r="63" spans="2:15" x14ac:dyDescent="0.35">
      <c r="B63" s="14"/>
      <c r="C63" s="14"/>
      <c r="D63" s="14"/>
      <c r="E63" s="14"/>
      <c r="F63" s="14"/>
    </row>
    <row r="64" spans="2:15" x14ac:dyDescent="0.35">
      <c r="B64" s="14"/>
      <c r="C64" s="14"/>
      <c r="D64" s="14"/>
      <c r="E64" s="14"/>
      <c r="F64" s="14"/>
    </row>
    <row r="65" s="14" customFormat="1" x14ac:dyDescent="0.35"/>
    <row r="66" s="14" customFormat="1" x14ac:dyDescent="0.35"/>
    <row r="67" s="14" customFormat="1" x14ac:dyDescent="0.35"/>
    <row r="68" s="14" customFormat="1" x14ac:dyDescent="0.35"/>
    <row r="69" s="14" customFormat="1" x14ac:dyDescent="0.35"/>
    <row r="70" s="14" customFormat="1" x14ac:dyDescent="0.35"/>
    <row r="71" s="14" customFormat="1" x14ac:dyDescent="0.35"/>
    <row r="72" s="14" customFormat="1" x14ac:dyDescent="0.35"/>
    <row r="73" s="14" customFormat="1" x14ac:dyDescent="0.35"/>
    <row r="74" s="14" customFormat="1" x14ac:dyDescent="0.35"/>
    <row r="75" s="14" customFormat="1" x14ac:dyDescent="0.35"/>
    <row r="76" s="14" customFormat="1" x14ac:dyDescent="0.35"/>
    <row r="77" s="14" customFormat="1" x14ac:dyDescent="0.35"/>
    <row r="78" s="14" customFormat="1" x14ac:dyDescent="0.35"/>
    <row r="79" s="14" customFormat="1" x14ac:dyDescent="0.35"/>
    <row r="80" s="14" customFormat="1" x14ac:dyDescent="0.35"/>
    <row r="81" s="14" customFormat="1" x14ac:dyDescent="0.35"/>
    <row r="82" s="14" customFormat="1" x14ac:dyDescent="0.35"/>
    <row r="83" s="14" customFormat="1" x14ac:dyDescent="0.35"/>
    <row r="84" s="14" customFormat="1" x14ac:dyDescent="0.35"/>
    <row r="85" s="14" customFormat="1" x14ac:dyDescent="0.35"/>
    <row r="86" s="14" customFormat="1" x14ac:dyDescent="0.35"/>
    <row r="87" s="14" customFormat="1" x14ac:dyDescent="0.35"/>
    <row r="88" s="14" customFormat="1" x14ac:dyDescent="0.35"/>
    <row r="89" s="14" customFormat="1" x14ac:dyDescent="0.35"/>
    <row r="90" s="14" customFormat="1" x14ac:dyDescent="0.35"/>
    <row r="91" s="14" customFormat="1" x14ac:dyDescent="0.35"/>
    <row r="92" s="14" customFormat="1" x14ac:dyDescent="0.35"/>
    <row r="93" s="14" customFormat="1" x14ac:dyDescent="0.35"/>
    <row r="94" s="14" customFormat="1" x14ac:dyDescent="0.35"/>
    <row r="95" s="14" customFormat="1" x14ac:dyDescent="0.35"/>
    <row r="96" s="14" customFormat="1" x14ac:dyDescent="0.35"/>
    <row r="97" s="14" customFormat="1" x14ac:dyDescent="0.35"/>
    <row r="98" s="14" customFormat="1" x14ac:dyDescent="0.35"/>
    <row r="99" s="14" customFormat="1" x14ac:dyDescent="0.35"/>
    <row r="100" s="14" customFormat="1" x14ac:dyDescent="0.35"/>
    <row r="101" s="14" customFormat="1" x14ac:dyDescent="0.35"/>
    <row r="102" s="14" customFormat="1" x14ac:dyDescent="0.35"/>
    <row r="103" s="14" customFormat="1" x14ac:dyDescent="0.35"/>
    <row r="104" s="14" customFormat="1" x14ac:dyDescent="0.35"/>
    <row r="105" s="14" customFormat="1" x14ac:dyDescent="0.35"/>
    <row r="106" s="14" customFormat="1" x14ac:dyDescent="0.35"/>
    <row r="107" s="14" customFormat="1" x14ac:dyDescent="0.35"/>
    <row r="108" s="14" customFormat="1" x14ac:dyDescent="0.35"/>
    <row r="109" s="14" customFormat="1" x14ac:dyDescent="0.35"/>
    <row r="110" s="14" customFormat="1" x14ac:dyDescent="0.35"/>
    <row r="111" s="14" customFormat="1" x14ac:dyDescent="0.35"/>
    <row r="112" s="14" customFormat="1" x14ac:dyDescent="0.35"/>
    <row r="113" s="14" customFormat="1" x14ac:dyDescent="0.35"/>
    <row r="114" s="14" customFormat="1" x14ac:dyDescent="0.35"/>
    <row r="115" s="14" customFormat="1" x14ac:dyDescent="0.35"/>
    <row r="116" s="14" customFormat="1" x14ac:dyDescent="0.35"/>
    <row r="117" s="14" customFormat="1" x14ac:dyDescent="0.35"/>
    <row r="118" s="14" customFormat="1" x14ac:dyDescent="0.35"/>
    <row r="119" s="14" customFormat="1" x14ac:dyDescent="0.35"/>
    <row r="120" s="14" customFormat="1" x14ac:dyDescent="0.35"/>
    <row r="121" s="14" customFormat="1" x14ac:dyDescent="0.35"/>
    <row r="122" s="14" customFormat="1" x14ac:dyDescent="0.35"/>
    <row r="123" s="14" customFormat="1" x14ac:dyDescent="0.35"/>
    <row r="124" s="14" customFormat="1" x14ac:dyDescent="0.35"/>
    <row r="125" s="14" customFormat="1" x14ac:dyDescent="0.35"/>
    <row r="126" s="14" customFormat="1" x14ac:dyDescent="0.35"/>
    <row r="127" s="14" customFormat="1" x14ac:dyDescent="0.35"/>
    <row r="128" s="14" customFormat="1" x14ac:dyDescent="0.35"/>
    <row r="129" s="14" customFormat="1" x14ac:dyDescent="0.35"/>
    <row r="130" s="14" customFormat="1" x14ac:dyDescent="0.35"/>
    <row r="131" s="14" customFormat="1" x14ac:dyDescent="0.35"/>
    <row r="132" s="14" customFormat="1" x14ac:dyDescent="0.35"/>
    <row r="133" s="14" customFormat="1" x14ac:dyDescent="0.35"/>
    <row r="134" s="14" customFormat="1" x14ac:dyDescent="0.35"/>
    <row r="135" s="14" customFormat="1" x14ac:dyDescent="0.35"/>
    <row r="136" s="14" customFormat="1" x14ac:dyDescent="0.35"/>
    <row r="137" s="14" customFormat="1" x14ac:dyDescent="0.35"/>
    <row r="138" s="14" customFormat="1" x14ac:dyDescent="0.35"/>
    <row r="139" s="14" customFormat="1" x14ac:dyDescent="0.35"/>
    <row r="140" s="14" customFormat="1" x14ac:dyDescent="0.35"/>
    <row r="141" s="14" customFormat="1" x14ac:dyDescent="0.35"/>
    <row r="142" s="14" customFormat="1" x14ac:dyDescent="0.35"/>
    <row r="143" s="14" customFormat="1" x14ac:dyDescent="0.35"/>
    <row r="144" s="14" customFormat="1" x14ac:dyDescent="0.35"/>
    <row r="145" s="14" customFormat="1" x14ac:dyDescent="0.35"/>
    <row r="146" s="14" customFormat="1" x14ac:dyDescent="0.35"/>
    <row r="147" s="14" customFormat="1" x14ac:dyDescent="0.35"/>
    <row r="148" s="14" customFormat="1" x14ac:dyDescent="0.35"/>
    <row r="149" s="14" customFormat="1" x14ac:dyDescent="0.35"/>
    <row r="150" s="14" customFormat="1" x14ac:dyDescent="0.35"/>
    <row r="151" s="14" customFormat="1" x14ac:dyDescent="0.35"/>
    <row r="152" s="14" customFormat="1" x14ac:dyDescent="0.35"/>
    <row r="153" s="14" customFormat="1" x14ac:dyDescent="0.35"/>
    <row r="154" s="14" customFormat="1" x14ac:dyDescent="0.35"/>
    <row r="155" s="14" customFormat="1" x14ac:dyDescent="0.35"/>
    <row r="156" s="14" customFormat="1" x14ac:dyDescent="0.35"/>
    <row r="157" s="14" customFormat="1" x14ac:dyDescent="0.35"/>
    <row r="158" s="14" customFormat="1" x14ac:dyDescent="0.35"/>
    <row r="159" s="14" customFormat="1" x14ac:dyDescent="0.35"/>
    <row r="160" s="14" customFormat="1" x14ac:dyDescent="0.35"/>
    <row r="161" s="14" customFormat="1" x14ac:dyDescent="0.35"/>
    <row r="162" s="14" customFormat="1" x14ac:dyDescent="0.35"/>
    <row r="163" s="14" customFormat="1" x14ac:dyDescent="0.35"/>
    <row r="164" s="14" customFormat="1" x14ac:dyDescent="0.35"/>
    <row r="165" s="14" customFormat="1" x14ac:dyDescent="0.35"/>
    <row r="166" s="14" customFormat="1" x14ac:dyDescent="0.35"/>
    <row r="167" s="14" customFormat="1" x14ac:dyDescent="0.35"/>
    <row r="168" s="14" customFormat="1" x14ac:dyDescent="0.35"/>
    <row r="169" s="14" customFormat="1" x14ac:dyDescent="0.35"/>
    <row r="170" s="14" customFormat="1" x14ac:dyDescent="0.35"/>
    <row r="171" s="14" customFormat="1" x14ac:dyDescent="0.35"/>
    <row r="172" s="14" customFormat="1" x14ac:dyDescent="0.35"/>
    <row r="173" s="14" customFormat="1" x14ac:dyDescent="0.35"/>
    <row r="174" s="14" customFormat="1" x14ac:dyDescent="0.35"/>
    <row r="175" s="14" customFormat="1" x14ac:dyDescent="0.35"/>
    <row r="176" s="14" customFormat="1" x14ac:dyDescent="0.35"/>
    <row r="177" s="14" customFormat="1" x14ac:dyDescent="0.35"/>
    <row r="178" s="14" customFormat="1" x14ac:dyDescent="0.35"/>
    <row r="179" s="14" customFormat="1" x14ac:dyDescent="0.35"/>
    <row r="180" s="14" customFormat="1" x14ac:dyDescent="0.35"/>
    <row r="181" s="14" customFormat="1" x14ac:dyDescent="0.35"/>
    <row r="182" s="14" customFormat="1" x14ac:dyDescent="0.35"/>
    <row r="183" s="14" customFormat="1" x14ac:dyDescent="0.35"/>
    <row r="184" s="14" customFormat="1" x14ac:dyDescent="0.35"/>
    <row r="185" s="14" customFormat="1" x14ac:dyDescent="0.35"/>
    <row r="186" s="14" customFormat="1" x14ac:dyDescent="0.35"/>
    <row r="187" s="14" customFormat="1" x14ac:dyDescent="0.35"/>
    <row r="188" s="14" customFormat="1" x14ac:dyDescent="0.35"/>
    <row r="189" s="14" customFormat="1" x14ac:dyDescent="0.35"/>
    <row r="190" s="14" customFormat="1" x14ac:dyDescent="0.35"/>
    <row r="191" s="14" customFormat="1" x14ac:dyDescent="0.35"/>
    <row r="192" s="14" customFormat="1" x14ac:dyDescent="0.35"/>
    <row r="193" s="14" customFormat="1" x14ac:dyDescent="0.35"/>
    <row r="194" s="14" customFormat="1" x14ac:dyDescent="0.35"/>
    <row r="195" s="14" customFormat="1" x14ac:dyDescent="0.35"/>
    <row r="196" s="14" customFormat="1" x14ac:dyDescent="0.35"/>
    <row r="197" s="14" customFormat="1" x14ac:dyDescent="0.35"/>
    <row r="198" s="14" customFormat="1" x14ac:dyDescent="0.35"/>
    <row r="199" s="14" customFormat="1" x14ac:dyDescent="0.35"/>
    <row r="200" s="14" customFormat="1" x14ac:dyDescent="0.35"/>
    <row r="201" s="14" customFormat="1" x14ac:dyDescent="0.35"/>
    <row r="202" s="14" customFormat="1" x14ac:dyDescent="0.35"/>
    <row r="203" s="14" customFormat="1" x14ac:dyDescent="0.35"/>
    <row r="204" s="14" customFormat="1" x14ac:dyDescent="0.35"/>
    <row r="205" s="14" customFormat="1" x14ac:dyDescent="0.35"/>
    <row r="206" s="14" customFormat="1" x14ac:dyDescent="0.35"/>
    <row r="207" s="14" customFormat="1" x14ac:dyDescent="0.35"/>
    <row r="208" s="14" customFormat="1" x14ac:dyDescent="0.35"/>
    <row r="209" s="14" customFormat="1" x14ac:dyDescent="0.35"/>
    <row r="210" s="14" customFormat="1" x14ac:dyDescent="0.35"/>
    <row r="211" s="14" customFormat="1" x14ac:dyDescent="0.35"/>
    <row r="212" s="14" customFormat="1" x14ac:dyDescent="0.35"/>
    <row r="213" s="14" customFormat="1" x14ac:dyDescent="0.35"/>
    <row r="214" s="14" customFormat="1" x14ac:dyDescent="0.35"/>
    <row r="215" s="14" customFormat="1" x14ac:dyDescent="0.35"/>
    <row r="216" s="14" customFormat="1" x14ac:dyDescent="0.35"/>
    <row r="217" s="14" customFormat="1" x14ac:dyDescent="0.35"/>
    <row r="218" s="14" customFormat="1" x14ac:dyDescent="0.35"/>
    <row r="219" s="14" customFormat="1" x14ac:dyDescent="0.35"/>
    <row r="220" s="14" customFormat="1" x14ac:dyDescent="0.35"/>
    <row r="221" s="14" customFormat="1" x14ac:dyDescent="0.35"/>
    <row r="222" s="14" customFormat="1" x14ac:dyDescent="0.35"/>
    <row r="223" s="14" customFormat="1" x14ac:dyDescent="0.35"/>
    <row r="224" s="14" customFormat="1" x14ac:dyDescent="0.35"/>
    <row r="225" s="14" customFormat="1" x14ac:dyDescent="0.35"/>
    <row r="226" s="14" customFormat="1" x14ac:dyDescent="0.35"/>
    <row r="227" s="14" customFormat="1" x14ac:dyDescent="0.35"/>
    <row r="228" s="14" customFormat="1" x14ac:dyDescent="0.35"/>
    <row r="229" s="14" customFormat="1" x14ac:dyDescent="0.35"/>
    <row r="230" s="14" customFormat="1" x14ac:dyDescent="0.35"/>
    <row r="231" s="14" customFormat="1" x14ac:dyDescent="0.35"/>
    <row r="232" s="14" customFormat="1" x14ac:dyDescent="0.35"/>
    <row r="233" s="14" customFormat="1" x14ac:dyDescent="0.35"/>
    <row r="234" s="14" customFormat="1" x14ac:dyDescent="0.35"/>
    <row r="235" s="14" customFormat="1" x14ac:dyDescent="0.35"/>
    <row r="236" s="14" customFormat="1" x14ac:dyDescent="0.35"/>
    <row r="237" s="14" customFormat="1" x14ac:dyDescent="0.35"/>
    <row r="238" s="14" customFormat="1" x14ac:dyDescent="0.35"/>
    <row r="239" s="14" customFormat="1" x14ac:dyDescent="0.35"/>
    <row r="240" s="14" customFormat="1" x14ac:dyDescent="0.35"/>
    <row r="241" s="14" customFormat="1" x14ac:dyDescent="0.35"/>
    <row r="242" s="14" customFormat="1" x14ac:dyDescent="0.35"/>
    <row r="243" s="14" customFormat="1" x14ac:dyDescent="0.35"/>
    <row r="244" s="14" customFormat="1" x14ac:dyDescent="0.35"/>
    <row r="245" s="14" customFormat="1" x14ac:dyDescent="0.35"/>
    <row r="246" s="14" customFormat="1" x14ac:dyDescent="0.35"/>
    <row r="247" s="14" customFormat="1" x14ac:dyDescent="0.35"/>
    <row r="248" s="14" customFormat="1" x14ac:dyDescent="0.35"/>
    <row r="249" s="14" customFormat="1" x14ac:dyDescent="0.35"/>
    <row r="250" s="14" customFormat="1" x14ac:dyDescent="0.35"/>
    <row r="251" s="14" customFormat="1" x14ac:dyDescent="0.35"/>
    <row r="252" s="14" customFormat="1" x14ac:dyDescent="0.35"/>
    <row r="253" s="14" customFormat="1" x14ac:dyDescent="0.35"/>
    <row r="254" s="14" customFormat="1" x14ac:dyDescent="0.35"/>
    <row r="255" s="14" customFormat="1" x14ac:dyDescent="0.35"/>
    <row r="256" s="14" customFormat="1" x14ac:dyDescent="0.35"/>
    <row r="257" s="14" customFormat="1" x14ac:dyDescent="0.35"/>
    <row r="258" s="14" customFormat="1" x14ac:dyDescent="0.35"/>
    <row r="259" s="14" customFormat="1" x14ac:dyDescent="0.35"/>
    <row r="260" s="14" customFormat="1" x14ac:dyDescent="0.35"/>
    <row r="261" s="14" customFormat="1" x14ac:dyDescent="0.35"/>
    <row r="262" s="14" customFormat="1" x14ac:dyDescent="0.35"/>
    <row r="263" s="14" customFormat="1" x14ac:dyDescent="0.35"/>
    <row r="264" s="14" customFormat="1" x14ac:dyDescent="0.35"/>
    <row r="265" s="14" customFormat="1" x14ac:dyDescent="0.35"/>
    <row r="266" s="14" customFormat="1" x14ac:dyDescent="0.35"/>
    <row r="267" s="14" customFormat="1" x14ac:dyDescent="0.35"/>
    <row r="268" s="14" customFormat="1" x14ac:dyDescent="0.35"/>
    <row r="269" s="14" customFormat="1" x14ac:dyDescent="0.35"/>
    <row r="270" s="14" customFormat="1" x14ac:dyDescent="0.35"/>
    <row r="271" s="14" customFormat="1" x14ac:dyDescent="0.35"/>
    <row r="272" s="14" customFormat="1" x14ac:dyDescent="0.35"/>
    <row r="273" s="14" customFormat="1" x14ac:dyDescent="0.35"/>
    <row r="274" s="14" customFormat="1" x14ac:dyDescent="0.35"/>
    <row r="275" s="14" customFormat="1" x14ac:dyDescent="0.35"/>
    <row r="276" s="14" customFormat="1" x14ac:dyDescent="0.35"/>
    <row r="277" s="14" customFormat="1" x14ac:dyDescent="0.35"/>
    <row r="278" s="14" customFormat="1" x14ac:dyDescent="0.35"/>
    <row r="279" s="14" customFormat="1" x14ac:dyDescent="0.35"/>
    <row r="280" s="14" customFormat="1" x14ac:dyDescent="0.35"/>
    <row r="281" s="14" customFormat="1" x14ac:dyDescent="0.35"/>
    <row r="282" s="14" customFormat="1" x14ac:dyDescent="0.35"/>
    <row r="283" s="14" customFormat="1" x14ac:dyDescent="0.35"/>
    <row r="284" s="14" customFormat="1" x14ac:dyDescent="0.35"/>
    <row r="285" s="14" customFormat="1" x14ac:dyDescent="0.35"/>
    <row r="286" s="14" customFormat="1" x14ac:dyDescent="0.35"/>
  </sheetData>
  <sheetProtection sheet="1" formatColumns="0" formatRows="0"/>
  <mergeCells count="18">
    <mergeCell ref="B3:F5"/>
    <mergeCell ref="B47:F49"/>
    <mergeCell ref="H48:O48"/>
    <mergeCell ref="H49:O49"/>
    <mergeCell ref="C38:E38"/>
    <mergeCell ref="C45:D45"/>
    <mergeCell ref="C34:D34"/>
    <mergeCell ref="C35:D35"/>
    <mergeCell ref="C30:D30"/>
    <mergeCell ref="C31:D31"/>
    <mergeCell ref="C32:D32"/>
    <mergeCell ref="C33:D33"/>
    <mergeCell ref="B52:F52"/>
    <mergeCell ref="C55:G55"/>
    <mergeCell ref="B50:F50"/>
    <mergeCell ref="G50:I51"/>
    <mergeCell ref="B51:D51"/>
    <mergeCell ref="E51:F51"/>
  </mergeCells>
  <conditionalFormatting sqref="B50">
    <cfRule type="containsText" dxfId="24" priority="1" operator="containsText" text="risk">
      <formula>NOT(ISERROR(SEARCH("risk",B50)))</formula>
    </cfRule>
    <cfRule type="containsText" dxfId="23" priority="3" operator="containsText" text="not">
      <formula>NOT(ISERROR(SEARCH("not",B50)))</formula>
    </cfRule>
    <cfRule type="containsText" dxfId="22" priority="4" operator="containsText" text="living">
      <formula>NOT(ISERROR(SEARCH("living",B50)))</formula>
    </cfRule>
  </conditionalFormatting>
  <hyperlinks>
    <hyperlink ref="C35" r:id="rId1" display="https://www.gov.uk/winter-fuel-payment/what-youll-get" xr:uid="{B7EC663A-E79C-4034-A2E1-CDE5604F9228}"/>
    <hyperlink ref="C35:D35" r:id="rId2" display="www.gov.uk/winter-fuel-payment/what-youll-get" xr:uid="{54225B87-8B85-4872-82E4-EDF3FC4D709A}"/>
    <hyperlink ref="C44" r:id="rId3" xr:uid="{83CE7D3A-21CB-46D4-856E-AA9ECED29F6A}"/>
  </hyperlinks>
  <pageMargins left="0.7" right="0.7" top="0.75" bottom="0.75" header="0.3" footer="0.3"/>
  <drawing r:id="rId4"/>
  <legacyDrawing r:id="rId5"/>
  <mc:AlternateContent xmlns:mc="http://schemas.openxmlformats.org/markup-compatibility/2006">
    <mc:Choice Requires="x14">
      <controls>
        <mc:AlternateContent xmlns:mc="http://schemas.openxmlformats.org/markup-compatibility/2006">
          <mc:Choice Requires="x14">
            <control shapeId="30721" r:id="rId6" name="Button 1">
              <controlPr defaultSize="0" print="0" autoFill="0" autoPict="0" macro="[0]!DataTransferWales">
                <anchor moveWithCells="1" sizeWithCells="1">
                  <from>
                    <xdr:col>2</xdr:col>
                    <xdr:colOff>914400</xdr:colOff>
                    <xdr:row>51</xdr:row>
                    <xdr:rowOff>114300</xdr:rowOff>
                  </from>
                  <to>
                    <xdr:col>3</xdr:col>
                    <xdr:colOff>685800</xdr:colOff>
                    <xdr:row>51</xdr:row>
                    <xdr:rowOff>565150</xdr:rowOff>
                  </to>
                </anchor>
              </controlPr>
            </control>
          </mc:Choice>
        </mc:AlternateContent>
        <mc:AlternateContent xmlns:mc="http://schemas.openxmlformats.org/markup-compatibility/2006">
          <mc:Choice Requires="x14">
            <control shapeId="30722" r:id="rId7" name="Button 2">
              <controlPr defaultSize="0" print="0" autoFill="0" autoPict="0" macro="[0]!ClearDataWal">
                <anchor moveWithCells="1" sizeWithCells="1">
                  <from>
                    <xdr:col>4</xdr:col>
                    <xdr:colOff>171450</xdr:colOff>
                    <xdr:row>9</xdr:row>
                    <xdr:rowOff>88900</xdr:rowOff>
                  </from>
                  <to>
                    <xdr:col>5</xdr:col>
                    <xdr:colOff>247650</xdr:colOff>
                    <xdr:row>13</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6290F7A1-FBF3-4A76-9293-B5D5F1ADC2F0}">
          <x14:formula1>
            <xm:f>params_eng!$E$19:$E$20</xm:f>
          </x14:formula1>
          <xm:sqref>E43</xm:sqref>
        </x14:dataValidation>
        <x14:dataValidation type="list" allowBlank="1" showInputMessage="1" showErrorMessage="1" xr:uid="{563BAC4A-E74F-4F4D-B711-66BB4E6EEFF8}">
          <x14:formula1>
            <xm:f>params_eng!$H$19:$H$26</xm:f>
          </x14:formula1>
          <xm:sqref>D7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E0BDB2-8D54-4D92-89AB-BCFB6758B4F0}">
  <sheetPr codeName="Sheet6">
    <tabColor rgb="FF00B050"/>
    <pageSetUpPr autoPageBreaks="0"/>
  </sheetPr>
  <dimension ref="B1:X323"/>
  <sheetViews>
    <sheetView workbookViewId="0">
      <selection activeCell="D7" sqref="D7"/>
    </sheetView>
  </sheetViews>
  <sheetFormatPr defaultColWidth="9.1796875" defaultRowHeight="14.5" x14ac:dyDescent="0.35"/>
  <cols>
    <col min="1" max="1" width="9.1796875" style="14"/>
    <col min="2" max="2" width="11.26953125" style="171" customWidth="1"/>
    <col min="3" max="3" width="37.1796875" style="171" customWidth="1"/>
    <col min="4" max="4" width="30.1796875" style="171" customWidth="1"/>
    <col min="5" max="5" width="10.26953125" style="171" customWidth="1"/>
    <col min="6" max="6" width="6.26953125" style="171" customWidth="1"/>
    <col min="7" max="7" width="6.26953125" style="14" customWidth="1"/>
    <col min="8" max="8" width="10.26953125" style="14" customWidth="1"/>
    <col min="9" max="9" width="73.54296875" style="14" customWidth="1"/>
    <col min="10" max="10" width="33.81640625" style="14" customWidth="1"/>
    <col min="11" max="11" width="25.453125" style="14" customWidth="1"/>
    <col min="12" max="12" width="93" style="14" customWidth="1"/>
    <col min="13" max="13" width="15.1796875" style="14" customWidth="1"/>
    <col min="14" max="14" width="13.7265625" style="14" customWidth="1"/>
    <col min="15" max="15" width="8.54296875" style="14" customWidth="1"/>
    <col min="16" max="16" width="11.81640625" style="14" customWidth="1"/>
    <col min="17" max="17" width="28.7265625" style="14" customWidth="1"/>
    <col min="18" max="18" width="46.1796875" style="14" customWidth="1"/>
    <col min="19" max="19" width="11.1796875" style="14" customWidth="1"/>
    <col min="20" max="20" width="12.26953125" style="14" customWidth="1"/>
    <col min="21" max="21" width="14.54296875" style="14" customWidth="1" collapsed="1"/>
    <col min="22" max="22" width="9.1796875" style="14" customWidth="1"/>
    <col min="23" max="16384" width="9.1796875" style="14"/>
  </cols>
  <sheetData>
    <row r="1" spans="2:7" x14ac:dyDescent="0.35">
      <c r="B1" s="14"/>
      <c r="C1" s="14"/>
      <c r="D1" s="14"/>
      <c r="E1" s="14"/>
      <c r="F1" s="14"/>
    </row>
    <row r="2" spans="2:7" ht="15" thickBot="1" x14ac:dyDescent="0.4">
      <c r="B2" s="14"/>
      <c r="C2" s="14"/>
      <c r="D2" s="14"/>
      <c r="E2" s="14"/>
      <c r="F2" s="14"/>
    </row>
    <row r="3" spans="2:7" ht="15" customHeight="1" x14ac:dyDescent="0.35">
      <c r="B3" s="212" t="s">
        <v>141</v>
      </c>
      <c r="C3" s="213"/>
      <c r="D3" s="213"/>
      <c r="E3" s="213"/>
      <c r="F3" s="214"/>
      <c r="G3" s="142"/>
    </row>
    <row r="4" spans="2:7" ht="15" customHeight="1" x14ac:dyDescent="0.35">
      <c r="B4" s="215"/>
      <c r="C4" s="216"/>
      <c r="D4" s="216"/>
      <c r="E4" s="216"/>
      <c r="F4" s="217"/>
      <c r="G4" s="142"/>
    </row>
    <row r="5" spans="2:7" ht="15" customHeight="1" thickBot="1" x14ac:dyDescent="0.4">
      <c r="B5" s="218"/>
      <c r="C5" s="219"/>
      <c r="D5" s="219"/>
      <c r="E5" s="219"/>
      <c r="F5" s="220"/>
    </row>
    <row r="6" spans="2:7" ht="15" customHeight="1" x14ac:dyDescent="0.35">
      <c r="B6" s="19"/>
      <c r="C6" s="14"/>
      <c r="D6" s="14"/>
      <c r="E6" s="14"/>
      <c r="F6" s="143"/>
    </row>
    <row r="7" spans="2:7" ht="15" customHeight="1" x14ac:dyDescent="0.35">
      <c r="B7" s="19"/>
      <c r="C7" s="20" t="s">
        <v>23</v>
      </c>
      <c r="D7" s="135"/>
      <c r="E7" s="14"/>
      <c r="F7" s="143"/>
    </row>
    <row r="8" spans="2:7" ht="15" customHeight="1" x14ac:dyDescent="0.35">
      <c r="B8" s="19"/>
      <c r="C8" s="20" t="s">
        <v>24</v>
      </c>
      <c r="D8" s="135"/>
      <c r="E8" s="14"/>
      <c r="F8" s="143"/>
    </row>
    <row r="9" spans="2:7" ht="15" customHeight="1" x14ac:dyDescent="0.35">
      <c r="B9" s="19"/>
      <c r="C9" s="20" t="s">
        <v>25</v>
      </c>
      <c r="D9" s="135"/>
      <c r="E9" s="14"/>
      <c r="F9" s="143"/>
    </row>
    <row r="10" spans="2:7" ht="15" customHeight="1" x14ac:dyDescent="0.35">
      <c r="B10" s="19"/>
      <c r="C10" s="20" t="s">
        <v>122</v>
      </c>
      <c r="D10" s="135"/>
      <c r="E10" s="14"/>
      <c r="F10" s="143"/>
    </row>
    <row r="11" spans="2:7" ht="15" customHeight="1" x14ac:dyDescent="0.35">
      <c r="B11" s="19"/>
      <c r="C11" s="20" t="s">
        <v>123</v>
      </c>
      <c r="D11" s="135"/>
      <c r="E11" s="14"/>
      <c r="F11" s="143"/>
    </row>
    <row r="12" spans="2:7" ht="15" customHeight="1" x14ac:dyDescent="0.35">
      <c r="B12" s="19"/>
      <c r="C12" s="20" t="s">
        <v>124</v>
      </c>
      <c r="D12" s="135"/>
      <c r="E12" s="14"/>
      <c r="F12" s="143"/>
    </row>
    <row r="13" spans="2:7" ht="15" customHeight="1" x14ac:dyDescent="0.35">
      <c r="B13" s="19"/>
      <c r="C13" s="20" t="s">
        <v>26</v>
      </c>
      <c r="D13" s="135"/>
      <c r="E13" s="14"/>
      <c r="F13" s="143"/>
    </row>
    <row r="14" spans="2:7" ht="15" customHeight="1" x14ac:dyDescent="0.35">
      <c r="B14" s="19"/>
      <c r="C14" s="20" t="s">
        <v>27</v>
      </c>
      <c r="D14" s="135"/>
      <c r="E14" s="14"/>
      <c r="F14" s="143"/>
    </row>
    <row r="15" spans="2:7" ht="15" customHeight="1" x14ac:dyDescent="0.35">
      <c r="B15" s="19"/>
      <c r="C15" s="20" t="s">
        <v>28</v>
      </c>
      <c r="D15" s="135"/>
      <c r="E15" s="14"/>
      <c r="F15" s="143"/>
    </row>
    <row r="16" spans="2:7" ht="15" customHeight="1" x14ac:dyDescent="0.35">
      <c r="B16" s="19"/>
      <c r="C16" s="20" t="s">
        <v>29</v>
      </c>
      <c r="D16" s="135"/>
      <c r="E16" s="14"/>
      <c r="F16" s="143"/>
    </row>
    <row r="17" spans="2:15" ht="15" customHeight="1" x14ac:dyDescent="0.35">
      <c r="B17" s="19"/>
      <c r="C17" s="20" t="s">
        <v>121</v>
      </c>
      <c r="D17" s="135"/>
      <c r="E17" s="14"/>
      <c r="F17" s="143"/>
    </row>
    <row r="18" spans="2:15" ht="15" customHeight="1" thickBot="1" x14ac:dyDescent="0.4">
      <c r="B18" s="19"/>
      <c r="C18" s="14"/>
      <c r="D18" s="14"/>
      <c r="E18" s="14"/>
      <c r="F18" s="143"/>
    </row>
    <row r="19" spans="2:15" x14ac:dyDescent="0.35">
      <c r="B19" s="62"/>
      <c r="C19" s="144"/>
      <c r="D19" s="144"/>
      <c r="E19" s="144"/>
      <c r="F19" s="15"/>
      <c r="H19" s="145"/>
      <c r="I19" s="145"/>
      <c r="J19" s="145"/>
      <c r="O19" s="2"/>
    </row>
    <row r="20" spans="2:15" ht="18.5" x14ac:dyDescent="0.45">
      <c r="B20" s="19"/>
      <c r="C20" s="59" t="s">
        <v>140</v>
      </c>
      <c r="D20" s="146"/>
      <c r="E20" s="14"/>
      <c r="F20" s="143"/>
      <c r="H20" s="145"/>
      <c r="I20" s="145"/>
      <c r="J20" s="145"/>
      <c r="O20" s="2"/>
    </row>
    <row r="21" spans="2:15" ht="15" customHeight="1" x14ac:dyDescent="0.35">
      <c r="B21" s="19"/>
      <c r="C21" s="147" t="s">
        <v>84</v>
      </c>
      <c r="D21" s="146"/>
      <c r="E21" s="136"/>
      <c r="F21" s="143"/>
      <c r="I21" s="2"/>
      <c r="J21" s="2"/>
      <c r="O21" s="2"/>
    </row>
    <row r="22" spans="2:15" ht="16.5" x14ac:dyDescent="0.35">
      <c r="B22" s="19"/>
      <c r="C22" s="147" t="s">
        <v>275</v>
      </c>
      <c r="D22" s="146"/>
      <c r="E22" s="136"/>
      <c r="F22" s="143"/>
      <c r="H22" s="2"/>
      <c r="I22" s="2"/>
      <c r="J22" s="2"/>
      <c r="K22" s="2"/>
      <c r="L22" s="2"/>
      <c r="O22" s="2"/>
    </row>
    <row r="23" spans="2:15" ht="16.5" x14ac:dyDescent="0.35">
      <c r="B23" s="19"/>
      <c r="C23" s="147" t="s">
        <v>276</v>
      </c>
      <c r="D23" s="146"/>
      <c r="E23" s="136"/>
      <c r="F23" s="143"/>
      <c r="H23" s="2"/>
      <c r="I23" s="2"/>
      <c r="J23" s="2"/>
      <c r="K23" s="2"/>
      <c r="L23" s="2"/>
      <c r="O23" s="2"/>
    </row>
    <row r="24" spans="2:15" ht="15.5" x14ac:dyDescent="0.35">
      <c r="B24" s="19"/>
      <c r="C24" s="147" t="s">
        <v>290</v>
      </c>
      <c r="D24" s="146"/>
      <c r="E24" s="136"/>
      <c r="F24" s="143"/>
      <c r="H24" s="2"/>
      <c r="I24" s="2"/>
      <c r="J24" s="2"/>
      <c r="K24" s="2"/>
      <c r="L24" s="2"/>
      <c r="O24" s="2"/>
    </row>
    <row r="25" spans="2:15" ht="12" customHeight="1" x14ac:dyDescent="0.35">
      <c r="B25" s="19"/>
      <c r="C25" s="147"/>
      <c r="D25" s="146"/>
      <c r="E25" s="14"/>
      <c r="F25" s="143"/>
      <c r="H25" s="2"/>
      <c r="I25" s="2"/>
      <c r="J25" s="2"/>
      <c r="K25" s="2"/>
      <c r="L25" s="2"/>
      <c r="O25" s="2"/>
    </row>
    <row r="26" spans="2:15" ht="15.5" x14ac:dyDescent="0.35">
      <c r="B26" s="19"/>
      <c r="C26" s="147" t="s">
        <v>85</v>
      </c>
      <c r="D26" s="146"/>
      <c r="E26" s="136"/>
      <c r="F26" s="143"/>
      <c r="H26" s="2"/>
      <c r="I26" s="2"/>
      <c r="J26" s="2"/>
      <c r="K26" s="2"/>
      <c r="L26" s="2"/>
      <c r="M26" s="2"/>
      <c r="N26" s="2"/>
      <c r="O26" s="2"/>
    </row>
    <row r="27" spans="2:15" ht="12" customHeight="1" x14ac:dyDescent="0.35">
      <c r="B27" s="19"/>
      <c r="C27" s="147"/>
      <c r="D27" s="146"/>
      <c r="E27" s="14"/>
      <c r="F27" s="143"/>
      <c r="H27" s="2"/>
      <c r="I27" s="2"/>
      <c r="J27" s="2"/>
      <c r="K27" s="2"/>
      <c r="L27" s="2"/>
      <c r="M27" s="2"/>
      <c r="N27" s="2"/>
      <c r="O27" s="2"/>
    </row>
    <row r="28" spans="2:15" ht="15.5" x14ac:dyDescent="0.35">
      <c r="B28" s="19"/>
      <c r="C28" s="2" t="s">
        <v>88</v>
      </c>
      <c r="D28" s="146"/>
      <c r="E28" s="136"/>
      <c r="F28" s="143"/>
      <c r="H28" s="2"/>
      <c r="I28" s="2"/>
      <c r="J28" s="2"/>
      <c r="K28" s="2"/>
      <c r="L28" s="2"/>
      <c r="M28" s="2"/>
      <c r="N28" s="2"/>
      <c r="O28" s="2"/>
    </row>
    <row r="29" spans="2:15" ht="16.5" x14ac:dyDescent="0.35">
      <c r="B29" s="19"/>
      <c r="C29" s="147" t="s">
        <v>293</v>
      </c>
      <c r="D29" s="146"/>
      <c r="E29" s="136"/>
      <c r="F29" s="143"/>
      <c r="H29" s="2"/>
      <c r="I29" s="2"/>
      <c r="J29" s="2"/>
      <c r="K29" s="2"/>
      <c r="L29" s="2"/>
      <c r="M29" s="2"/>
      <c r="N29" s="2"/>
      <c r="O29" s="2"/>
    </row>
    <row r="30" spans="2:15" ht="16" thickBot="1" x14ac:dyDescent="0.4">
      <c r="B30" s="19"/>
      <c r="C30" s="147"/>
      <c r="D30" s="146"/>
      <c r="E30" s="14"/>
      <c r="F30" s="143"/>
      <c r="H30" s="2"/>
      <c r="I30" s="2"/>
      <c r="J30" s="2"/>
      <c r="K30" s="2"/>
      <c r="L30" s="2"/>
      <c r="M30" s="2"/>
      <c r="N30" s="2"/>
      <c r="O30" s="2"/>
    </row>
    <row r="31" spans="2:15" ht="16" thickBot="1" x14ac:dyDescent="0.4">
      <c r="B31" s="19"/>
      <c r="C31" s="206" t="s">
        <v>125</v>
      </c>
      <c r="D31" s="207"/>
      <c r="E31" s="149">
        <f>12*(E21+E22+E23+E24+E26)-E28+E29</f>
        <v>0</v>
      </c>
      <c r="F31" s="150" t="s">
        <v>86</v>
      </c>
      <c r="G31" s="145"/>
      <c r="H31" s="2"/>
      <c r="I31" s="2"/>
      <c r="J31" s="2"/>
      <c r="K31" s="151"/>
      <c r="L31" s="2"/>
      <c r="M31" s="2"/>
      <c r="N31" s="2"/>
      <c r="O31" s="2"/>
    </row>
    <row r="32" spans="2:15" x14ac:dyDescent="0.35">
      <c r="B32" s="19"/>
      <c r="C32" s="204" t="s">
        <v>87</v>
      </c>
      <c r="D32" s="204"/>
      <c r="E32" s="14"/>
      <c r="F32" s="150"/>
      <c r="G32" s="145"/>
      <c r="H32" s="2"/>
      <c r="I32" s="2"/>
      <c r="J32" s="2"/>
      <c r="K32" s="2"/>
      <c r="L32" s="2"/>
      <c r="M32" s="2"/>
      <c r="N32" s="2"/>
      <c r="O32" s="2"/>
    </row>
    <row r="33" spans="2:15" ht="36.5" customHeight="1" x14ac:dyDescent="0.35">
      <c r="B33" s="19"/>
      <c r="C33" s="208" t="s">
        <v>295</v>
      </c>
      <c r="D33" s="208"/>
      <c r="E33" s="14"/>
      <c r="F33" s="150"/>
      <c r="G33" s="145"/>
      <c r="H33" s="2"/>
      <c r="I33" s="2"/>
      <c r="J33" s="2"/>
      <c r="K33" s="2"/>
      <c r="L33" s="2"/>
      <c r="M33" s="2"/>
      <c r="N33" s="2"/>
      <c r="O33" s="2"/>
    </row>
    <row r="34" spans="2:15" ht="33" customHeight="1" x14ac:dyDescent="0.35">
      <c r="B34" s="19"/>
      <c r="C34" s="204" t="s">
        <v>296</v>
      </c>
      <c r="D34" s="204"/>
      <c r="E34" s="14"/>
      <c r="F34" s="150"/>
      <c r="G34" s="145"/>
      <c r="H34" s="2"/>
      <c r="I34" s="2"/>
      <c r="J34" s="2"/>
      <c r="K34" s="2"/>
      <c r="L34" s="2"/>
      <c r="M34" s="2"/>
      <c r="N34" s="2"/>
      <c r="O34" s="2"/>
    </row>
    <row r="35" spans="2:15" ht="4" customHeight="1" x14ac:dyDescent="0.35">
      <c r="B35" s="19"/>
      <c r="C35" s="204"/>
      <c r="D35" s="204"/>
      <c r="E35" s="14"/>
      <c r="F35" s="143"/>
      <c r="H35" s="2"/>
      <c r="I35" s="2"/>
      <c r="J35" s="2"/>
    </row>
    <row r="36" spans="2:15" ht="29.25" customHeight="1" x14ac:dyDescent="0.35">
      <c r="B36" s="19"/>
      <c r="C36" s="204" t="s">
        <v>294</v>
      </c>
      <c r="D36" s="204"/>
      <c r="E36" s="14"/>
      <c r="F36" s="143"/>
    </row>
    <row r="37" spans="2:15" x14ac:dyDescent="0.35">
      <c r="B37" s="19"/>
      <c r="C37" s="124" t="s">
        <v>217</v>
      </c>
      <c r="D37" s="124"/>
      <c r="E37" s="14"/>
      <c r="F37" s="143"/>
    </row>
    <row r="38" spans="2:15" ht="15.75" customHeight="1" thickBot="1" x14ac:dyDescent="0.4">
      <c r="B38" s="63"/>
      <c r="C38" s="152"/>
      <c r="D38" s="152"/>
      <c r="E38" s="152"/>
      <c r="F38" s="153"/>
    </row>
    <row r="39" spans="2:15" x14ac:dyDescent="0.35">
      <c r="B39" s="62"/>
      <c r="C39" s="144"/>
      <c r="D39" s="144"/>
      <c r="E39" s="144"/>
      <c r="F39" s="15"/>
    </row>
    <row r="40" spans="2:15" ht="18.5" x14ac:dyDescent="0.45">
      <c r="B40" s="19"/>
      <c r="C40" s="59" t="s">
        <v>10</v>
      </c>
      <c r="D40" s="146"/>
      <c r="E40" s="14"/>
      <c r="F40" s="143"/>
    </row>
    <row r="41" spans="2:15" ht="15.5" x14ac:dyDescent="0.35">
      <c r="B41" s="19"/>
      <c r="C41" s="154" t="s">
        <v>11</v>
      </c>
      <c r="D41" s="154"/>
      <c r="E41" s="14"/>
      <c r="F41" s="143"/>
    </row>
    <row r="42" spans="2:15" x14ac:dyDescent="0.35">
      <c r="B42" s="19"/>
      <c r="C42" s="14" t="s">
        <v>260</v>
      </c>
      <c r="D42" s="14"/>
      <c r="E42" s="136"/>
      <c r="F42" s="143"/>
    </row>
    <row r="43" spans="2:15" ht="33.75" customHeight="1" thickBot="1" x14ac:dyDescent="0.4">
      <c r="B43" s="19"/>
      <c r="C43" s="210" t="s">
        <v>15</v>
      </c>
      <c r="D43" s="211"/>
      <c r="E43" s="138"/>
      <c r="F43" s="143"/>
    </row>
    <row r="44" spans="2:15" ht="16" thickBot="1" x14ac:dyDescent="0.4">
      <c r="B44" s="19"/>
      <c r="C44" s="206" t="s">
        <v>20</v>
      </c>
      <c r="D44" s="209"/>
      <c r="E44" s="149">
        <f>E42*E43</f>
        <v>0</v>
      </c>
      <c r="F44" s="143"/>
    </row>
    <row r="45" spans="2:15" x14ac:dyDescent="0.35">
      <c r="B45" s="19"/>
      <c r="C45" s="155"/>
      <c r="D45" s="155"/>
      <c r="E45" s="14"/>
      <c r="F45" s="143"/>
    </row>
    <row r="46" spans="2:15" ht="15.5" x14ac:dyDescent="0.35">
      <c r="B46" s="19"/>
      <c r="C46" s="154" t="s">
        <v>261</v>
      </c>
      <c r="D46" s="154"/>
      <c r="E46" s="14"/>
      <c r="F46" s="143"/>
    </row>
    <row r="47" spans="2:15" x14ac:dyDescent="0.35">
      <c r="B47" s="19"/>
      <c r="C47" s="14" t="s">
        <v>14</v>
      </c>
      <c r="D47" s="14"/>
      <c r="E47" s="136"/>
      <c r="F47" s="143"/>
    </row>
    <row r="48" spans="2:15" ht="31.5" customHeight="1" thickBot="1" x14ac:dyDescent="0.4">
      <c r="B48" s="19"/>
      <c r="C48" s="210" t="s">
        <v>15</v>
      </c>
      <c r="D48" s="211"/>
      <c r="E48" s="139"/>
      <c r="F48" s="143"/>
    </row>
    <row r="49" spans="2:7" ht="16" thickBot="1" x14ac:dyDescent="0.4">
      <c r="B49" s="19"/>
      <c r="C49" s="206" t="s">
        <v>110</v>
      </c>
      <c r="D49" s="209"/>
      <c r="E49" s="149">
        <f>E47*E48</f>
        <v>0</v>
      </c>
      <c r="F49" s="143"/>
    </row>
    <row r="50" spans="2:7" ht="15.5" x14ac:dyDescent="0.35">
      <c r="B50" s="19"/>
      <c r="C50" s="148"/>
      <c r="D50" s="148"/>
      <c r="E50" s="69"/>
      <c r="F50" s="143"/>
    </row>
    <row r="51" spans="2:7" ht="14.5" customHeight="1" x14ac:dyDescent="0.35">
      <c r="B51" s="19"/>
      <c r="C51" s="156" t="s">
        <v>278</v>
      </c>
      <c r="D51" s="146"/>
      <c r="E51" s="136"/>
      <c r="F51" s="143"/>
    </row>
    <row r="52" spans="2:7" ht="15" thickBot="1" x14ac:dyDescent="0.4">
      <c r="B52" s="19"/>
      <c r="C52" s="157"/>
      <c r="D52" s="157"/>
      <c r="E52" s="14"/>
      <c r="F52" s="143"/>
    </row>
    <row r="53" spans="2:7" ht="16" thickBot="1" x14ac:dyDescent="0.4">
      <c r="B53" s="19"/>
      <c r="C53" s="202" t="s">
        <v>118</v>
      </c>
      <c r="D53" s="203"/>
      <c r="E53" s="149">
        <f>E31-E44-E49-E51</f>
        <v>0</v>
      </c>
      <c r="F53" s="143"/>
    </row>
    <row r="54" spans="2:7" ht="15" thickBot="1" x14ac:dyDescent="0.4">
      <c r="B54" s="19"/>
      <c r="C54" s="14"/>
      <c r="D54" s="14"/>
      <c r="E54" s="14"/>
      <c r="F54" s="143"/>
    </row>
    <row r="55" spans="2:7" x14ac:dyDescent="0.35">
      <c r="B55" s="62"/>
      <c r="C55" s="144"/>
      <c r="D55" s="144"/>
      <c r="E55" s="144"/>
      <c r="F55" s="15"/>
    </row>
    <row r="56" spans="2:7" ht="48.65" customHeight="1" x14ac:dyDescent="0.35">
      <c r="B56" s="19"/>
      <c r="C56" s="252" t="s">
        <v>244</v>
      </c>
      <c r="D56" s="252"/>
      <c r="E56" s="252"/>
      <c r="F56" s="159"/>
      <c r="G56" s="158"/>
    </row>
    <row r="57" spans="2:7" x14ac:dyDescent="0.35">
      <c r="B57" s="19"/>
      <c r="C57" s="147" t="s">
        <v>16</v>
      </c>
      <c r="D57" s="160"/>
      <c r="E57" s="136"/>
      <c r="F57" s="143"/>
    </row>
    <row r="58" spans="2:7" x14ac:dyDescent="0.35">
      <c r="B58" s="19"/>
      <c r="C58" s="147" t="s">
        <v>37</v>
      </c>
      <c r="D58" s="160"/>
      <c r="E58" s="136"/>
      <c r="F58" s="143"/>
    </row>
    <row r="59" spans="2:7" x14ac:dyDescent="0.35">
      <c r="B59" s="19"/>
      <c r="C59" s="147" t="s">
        <v>91</v>
      </c>
      <c r="D59" s="160"/>
      <c r="E59" s="136"/>
      <c r="F59" s="143"/>
    </row>
    <row r="60" spans="2:7" x14ac:dyDescent="0.35">
      <c r="B60" s="19"/>
      <c r="C60" s="147"/>
      <c r="D60" s="160"/>
      <c r="E60" s="160"/>
      <c r="F60" s="143"/>
    </row>
    <row r="61" spans="2:7" x14ac:dyDescent="0.35">
      <c r="B61" s="19"/>
      <c r="C61" s="147" t="s">
        <v>142</v>
      </c>
      <c r="D61" s="160"/>
      <c r="E61" s="140"/>
      <c r="F61" s="143"/>
    </row>
    <row r="62" spans="2:7" ht="15" thickBot="1" x14ac:dyDescent="0.4">
      <c r="B62" s="19"/>
      <c r="C62" s="89" t="s">
        <v>143</v>
      </c>
      <c r="D62" s="160"/>
      <c r="E62" s="160"/>
      <c r="F62" s="143"/>
    </row>
    <row r="63" spans="2:7" ht="16" thickBot="1" x14ac:dyDescent="0.4">
      <c r="B63" s="19"/>
      <c r="C63" s="202" t="s">
        <v>21</v>
      </c>
      <c r="D63" s="203"/>
      <c r="E63" s="149">
        <f>(E57+E58+E59)*12-IF(E61="yes",150,0)</f>
        <v>0</v>
      </c>
      <c r="F63" s="143"/>
    </row>
    <row r="64" spans="2:7" ht="15" thickBot="1" x14ac:dyDescent="0.4">
      <c r="B64" s="63"/>
      <c r="C64" s="152"/>
      <c r="D64" s="152"/>
      <c r="E64" s="152"/>
      <c r="F64" s="153"/>
    </row>
    <row r="65" spans="2:8" x14ac:dyDescent="0.35">
      <c r="B65" s="19"/>
      <c r="C65" s="14"/>
      <c r="D65" s="14"/>
      <c r="E65" s="14"/>
      <c r="F65" s="143"/>
    </row>
    <row r="66" spans="2:8" ht="18.5" x14ac:dyDescent="0.45">
      <c r="B66" s="19"/>
      <c r="C66" s="59" t="s">
        <v>19</v>
      </c>
      <c r="D66" s="14"/>
      <c r="E66" s="14"/>
      <c r="F66" s="143"/>
    </row>
    <row r="67" spans="2:8" x14ac:dyDescent="0.35">
      <c r="B67" s="19"/>
      <c r="C67" s="258" t="s">
        <v>190</v>
      </c>
      <c r="D67" s="258"/>
      <c r="E67" s="14"/>
      <c r="F67" s="143"/>
    </row>
    <row r="68" spans="2:8" x14ac:dyDescent="0.35">
      <c r="B68" s="19"/>
      <c r="C68" s="14" t="s">
        <v>188</v>
      </c>
      <c r="D68" s="14"/>
      <c r="E68" s="139"/>
      <c r="F68" s="143"/>
    </row>
    <row r="69" spans="2:8" x14ac:dyDescent="0.35">
      <c r="B69" s="19"/>
      <c r="C69" s="161" t="s">
        <v>187</v>
      </c>
      <c r="D69" s="14"/>
      <c r="E69" s="139"/>
      <c r="F69" s="143"/>
    </row>
    <row r="70" spans="2:8" x14ac:dyDescent="0.35">
      <c r="B70" s="19"/>
      <c r="C70" s="161" t="s">
        <v>186</v>
      </c>
      <c r="D70" s="14"/>
      <c r="E70" s="139"/>
      <c r="F70" s="143"/>
    </row>
    <row r="71" spans="2:8" ht="16" thickBot="1" x14ac:dyDescent="0.4">
      <c r="B71" s="19"/>
      <c r="C71" s="14" t="s">
        <v>185</v>
      </c>
      <c r="D71" s="146"/>
      <c r="E71" s="138"/>
      <c r="F71" s="143"/>
    </row>
    <row r="72" spans="2:8" ht="27.75" customHeight="1" thickBot="1" x14ac:dyDescent="0.4">
      <c r="B72" s="19"/>
      <c r="C72" s="269" t="s">
        <v>189</v>
      </c>
      <c r="D72" s="269"/>
      <c r="E72" s="162">
        <f>SUM(E68:E71)</f>
        <v>0</v>
      </c>
      <c r="F72" s="143"/>
    </row>
    <row r="73" spans="2:8" ht="27.75" customHeight="1" x14ac:dyDescent="0.35">
      <c r="B73" s="19"/>
      <c r="C73" s="163"/>
      <c r="D73" s="163"/>
      <c r="E73" s="14"/>
      <c r="F73" s="143"/>
    </row>
    <row r="74" spans="2:8" ht="14.5" customHeight="1" x14ac:dyDescent="0.35">
      <c r="B74" s="19"/>
      <c r="C74" s="210" t="s">
        <v>287</v>
      </c>
      <c r="D74" s="211"/>
      <c r="E74" s="139"/>
      <c r="F74" s="143"/>
    </row>
    <row r="75" spans="2:8" x14ac:dyDescent="0.35">
      <c r="B75" s="19"/>
      <c r="C75" s="210" t="s">
        <v>238</v>
      </c>
      <c r="D75" s="210"/>
      <c r="E75" s="139"/>
      <c r="F75" s="143"/>
    </row>
    <row r="76" spans="2:8" ht="15" thickBot="1" x14ac:dyDescent="0.4">
      <c r="B76" s="19"/>
      <c r="C76" s="14"/>
      <c r="D76" s="14"/>
      <c r="E76" s="14"/>
      <c r="F76" s="143"/>
    </row>
    <row r="77" spans="2:8" ht="15" customHeight="1" thickBot="1" x14ac:dyDescent="0.4">
      <c r="B77" s="19"/>
      <c r="C77" s="202" t="s">
        <v>198</v>
      </c>
      <c r="D77" s="203"/>
      <c r="E77" s="162">
        <f>SUM(E74:E75,E72)</f>
        <v>0</v>
      </c>
      <c r="F77" s="150"/>
    </row>
    <row r="78" spans="2:8" ht="15" thickBot="1" x14ac:dyDescent="0.4">
      <c r="B78" s="63"/>
      <c r="C78" s="152"/>
      <c r="D78" s="152"/>
      <c r="E78" s="152"/>
      <c r="F78" s="153"/>
      <c r="H78" s="164"/>
    </row>
    <row r="79" spans="2:8" x14ac:dyDescent="0.35">
      <c r="B79" s="19"/>
      <c r="C79" s="14"/>
      <c r="D79" s="14"/>
      <c r="E79" s="14"/>
      <c r="F79" s="143"/>
      <c r="H79" s="164"/>
    </row>
    <row r="80" spans="2:8" ht="18.5" x14ac:dyDescent="0.45">
      <c r="B80" s="19"/>
      <c r="C80" s="59" t="s">
        <v>273</v>
      </c>
      <c r="D80" s="14"/>
      <c r="E80" s="14"/>
      <c r="F80" s="143"/>
      <c r="H80" s="164"/>
    </row>
    <row r="81" spans="2:24" x14ac:dyDescent="0.35">
      <c r="B81" s="19"/>
      <c r="C81" s="258" t="s">
        <v>274</v>
      </c>
      <c r="D81" s="258"/>
      <c r="E81" s="136"/>
      <c r="F81" s="143"/>
      <c r="H81" s="164"/>
    </row>
    <row r="82" spans="2:24" ht="15" thickBot="1" x14ac:dyDescent="0.4">
      <c r="B82" s="19"/>
      <c r="C82" s="14"/>
      <c r="D82" s="14"/>
      <c r="E82" s="14"/>
      <c r="F82" s="143"/>
      <c r="H82" s="164"/>
    </row>
    <row r="83" spans="2:24" ht="16.5" customHeight="1" x14ac:dyDescent="0.35">
      <c r="B83" s="193" t="s">
        <v>232</v>
      </c>
      <c r="C83" s="194"/>
      <c r="D83" s="194"/>
      <c r="E83" s="194"/>
      <c r="F83" s="195"/>
    </row>
    <row r="84" spans="2:24" ht="139.5" customHeight="1" x14ac:dyDescent="0.35">
      <c r="B84" s="196"/>
      <c r="C84" s="197"/>
      <c r="D84" s="197"/>
      <c r="E84" s="197"/>
      <c r="F84" s="198"/>
      <c r="K84" s="2"/>
      <c r="L84" s="2"/>
    </row>
    <row r="85" spans="2:24" ht="394.5" customHeight="1" thickBot="1" x14ac:dyDescent="0.4">
      <c r="B85" s="199"/>
      <c r="C85" s="200"/>
      <c r="D85" s="200"/>
      <c r="E85" s="200"/>
      <c r="F85" s="201"/>
      <c r="G85" s="165"/>
      <c r="H85" s="165"/>
      <c r="I85" s="165"/>
      <c r="J85" s="165"/>
    </row>
    <row r="86" spans="2:24" ht="28" customHeight="1" thickBot="1" x14ac:dyDescent="0.4">
      <c r="B86" s="222" t="str">
        <f>IFERROR(IF(E77=0,"MISSING VALUE - HOUSEHOLD SIZE",IF(E31=0,"MISSING VALUE - HOUSEHOLD INCOME",IF(params_sco!C19+params_sco!C21=2,"Your household is living in extreme fuel poverty",IF(params_sco!C18+params_sco!C21=2,"Your household is living in fuel poverty","Your household is not fuel poor")))),"Your household is not fuel poor")</f>
        <v>MISSING VALUE - HOUSEHOLD SIZE</v>
      </c>
      <c r="C86" s="259"/>
      <c r="D86" s="259"/>
      <c r="E86" s="259"/>
      <c r="F86" s="260"/>
      <c r="G86" s="261"/>
      <c r="H86" s="261"/>
      <c r="I86" s="261"/>
      <c r="J86" s="166"/>
      <c r="K86" s="2"/>
      <c r="T86" s="167"/>
      <c r="U86" s="167"/>
      <c r="V86" s="167"/>
      <c r="W86" s="167"/>
      <c r="X86" s="167"/>
    </row>
    <row r="87" spans="2:24" ht="36" customHeight="1" thickBot="1" x14ac:dyDescent="0.4">
      <c r="B87" s="264" t="str">
        <f>IFERROR(IF(params_sco!C18+params_sco!C21=2,"Your annual 'fuel poverty gap' is:",""),"")</f>
        <v/>
      </c>
      <c r="C87" s="265"/>
      <c r="D87" s="266"/>
      <c r="E87" s="262" t="str">
        <f>IFERROR(IF(params_sco!C18+params_sco!C21=2,MIN(params_sco!C23,params_sco!C24),""),"")</f>
        <v/>
      </c>
      <c r="F87" s="263"/>
      <c r="G87" s="261"/>
      <c r="H87" s="261"/>
      <c r="I87" s="261"/>
      <c r="J87" s="168"/>
      <c r="K87" s="2"/>
      <c r="L87" s="167"/>
      <c r="M87" s="167"/>
      <c r="N87" s="167"/>
      <c r="O87" s="167"/>
      <c r="P87" s="167"/>
      <c r="Q87" s="167"/>
      <c r="R87" s="167"/>
      <c r="S87" s="167"/>
      <c r="T87" s="169"/>
      <c r="U87" s="169"/>
      <c r="V87" s="169"/>
      <c r="W87" s="169"/>
      <c r="X87" s="169"/>
    </row>
    <row r="88" spans="2:24" ht="57" customHeight="1" thickBot="1" x14ac:dyDescent="0.4">
      <c r="B88" s="234" t="s">
        <v>175</v>
      </c>
      <c r="C88" s="235"/>
      <c r="D88" s="236"/>
      <c r="E88" s="267" t="str">
        <f>IFERROR('FPCalculationForm Scotland'!E63/'FPCalculationForm Scotland'!E53,"")</f>
        <v/>
      </c>
      <c r="F88" s="268"/>
      <c r="G88" s="257"/>
      <c r="H88" s="257"/>
      <c r="I88" s="257"/>
      <c r="J88" s="169"/>
    </row>
    <row r="89" spans="2:24" ht="50.5" customHeight="1" thickBot="1" x14ac:dyDescent="0.4">
      <c r="B89" s="249"/>
      <c r="C89" s="250"/>
      <c r="D89" s="250"/>
      <c r="E89" s="250"/>
      <c r="F89" s="251"/>
    </row>
    <row r="90" spans="2:24" x14ac:dyDescent="0.35">
      <c r="B90" s="170"/>
      <c r="C90" s="170"/>
      <c r="D90" s="170"/>
      <c r="E90" s="170"/>
      <c r="F90" s="170"/>
    </row>
    <row r="91" spans="2:24" x14ac:dyDescent="0.35">
      <c r="B91" s="14"/>
      <c r="C91" s="14"/>
      <c r="D91" s="14"/>
      <c r="E91" s="14"/>
      <c r="F91" s="14"/>
    </row>
    <row r="92" spans="2:24" x14ac:dyDescent="0.35">
      <c r="B92" s="14"/>
      <c r="C92" s="221"/>
      <c r="D92" s="221"/>
      <c r="E92" s="221"/>
      <c r="F92" s="221"/>
      <c r="G92" s="221"/>
    </row>
    <row r="93" spans="2:24" x14ac:dyDescent="0.35">
      <c r="B93" s="14"/>
      <c r="C93" s="14"/>
      <c r="D93" s="14"/>
      <c r="E93" s="14"/>
      <c r="F93" s="14"/>
    </row>
    <row r="94" spans="2:24" x14ac:dyDescent="0.35">
      <c r="B94" s="14"/>
      <c r="C94" s="14"/>
      <c r="D94" s="14"/>
      <c r="E94" s="14"/>
      <c r="F94" s="14"/>
    </row>
    <row r="95" spans="2:24" x14ac:dyDescent="0.35">
      <c r="B95" s="14"/>
      <c r="C95" s="14"/>
      <c r="D95" s="14"/>
      <c r="E95" s="14"/>
      <c r="F95" s="14"/>
    </row>
    <row r="96" spans="2:24" x14ac:dyDescent="0.35">
      <c r="B96" s="14"/>
      <c r="C96" s="14"/>
      <c r="D96" s="14"/>
      <c r="E96" s="14"/>
      <c r="F96" s="14"/>
    </row>
    <row r="97" s="14" customFormat="1" x14ac:dyDescent="0.35"/>
    <row r="98" s="14" customFormat="1" x14ac:dyDescent="0.35"/>
    <row r="99" s="14" customFormat="1" x14ac:dyDescent="0.35"/>
    <row r="100" s="14" customFormat="1" x14ac:dyDescent="0.35"/>
    <row r="101" s="14" customFormat="1" x14ac:dyDescent="0.35"/>
    <row r="102" s="14" customFormat="1" x14ac:dyDescent="0.35"/>
    <row r="103" s="14" customFormat="1" x14ac:dyDescent="0.35"/>
    <row r="104" s="14" customFormat="1" x14ac:dyDescent="0.35"/>
    <row r="105" s="14" customFormat="1" x14ac:dyDescent="0.35"/>
    <row r="106" s="14" customFormat="1" x14ac:dyDescent="0.35"/>
    <row r="107" s="14" customFormat="1" x14ac:dyDescent="0.35"/>
    <row r="108" s="14" customFormat="1" x14ac:dyDescent="0.35"/>
    <row r="109" s="14" customFormat="1" x14ac:dyDescent="0.35"/>
    <row r="110" s="14" customFormat="1" x14ac:dyDescent="0.35"/>
    <row r="111" s="14" customFormat="1" x14ac:dyDescent="0.35"/>
    <row r="112" s="14" customFormat="1" x14ac:dyDescent="0.35"/>
    <row r="113" s="14" customFormat="1" x14ac:dyDescent="0.35"/>
    <row r="114" s="14" customFormat="1" x14ac:dyDescent="0.35"/>
    <row r="115" s="14" customFormat="1" x14ac:dyDescent="0.35"/>
    <row r="116" s="14" customFormat="1" x14ac:dyDescent="0.35"/>
    <row r="117" s="14" customFormat="1" x14ac:dyDescent="0.35"/>
    <row r="118" s="14" customFormat="1" x14ac:dyDescent="0.35"/>
    <row r="119" s="14" customFormat="1" x14ac:dyDescent="0.35"/>
    <row r="120" s="14" customFormat="1" x14ac:dyDescent="0.35"/>
    <row r="121" s="14" customFormat="1" x14ac:dyDescent="0.35"/>
    <row r="122" s="14" customFormat="1" x14ac:dyDescent="0.35"/>
    <row r="123" s="14" customFormat="1" x14ac:dyDescent="0.35"/>
    <row r="124" s="14" customFormat="1" x14ac:dyDescent="0.35"/>
    <row r="125" s="14" customFormat="1" x14ac:dyDescent="0.35"/>
    <row r="126" s="14" customFormat="1" x14ac:dyDescent="0.35"/>
    <row r="127" s="14" customFormat="1" x14ac:dyDescent="0.35"/>
    <row r="128" s="14" customFormat="1" x14ac:dyDescent="0.35"/>
    <row r="129" s="14" customFormat="1" x14ac:dyDescent="0.35"/>
    <row r="130" s="14" customFormat="1" x14ac:dyDescent="0.35"/>
    <row r="131" s="14" customFormat="1" x14ac:dyDescent="0.35"/>
    <row r="132" s="14" customFormat="1" x14ac:dyDescent="0.35"/>
    <row r="133" s="14" customFormat="1" x14ac:dyDescent="0.35"/>
    <row r="134" s="14" customFormat="1" x14ac:dyDescent="0.35"/>
    <row r="135" s="14" customFormat="1" x14ac:dyDescent="0.35"/>
    <row r="136" s="14" customFormat="1" x14ac:dyDescent="0.35"/>
    <row r="137" s="14" customFormat="1" x14ac:dyDescent="0.35"/>
    <row r="138" s="14" customFormat="1" x14ac:dyDescent="0.35"/>
    <row r="139" s="14" customFormat="1" x14ac:dyDescent="0.35"/>
    <row r="140" s="14" customFormat="1" x14ac:dyDescent="0.35"/>
    <row r="141" s="14" customFormat="1" x14ac:dyDescent="0.35"/>
    <row r="142" s="14" customFormat="1" x14ac:dyDescent="0.35"/>
    <row r="143" s="14" customFormat="1" x14ac:dyDescent="0.35"/>
    <row r="144" s="14" customFormat="1" x14ac:dyDescent="0.35"/>
    <row r="145" s="14" customFormat="1" x14ac:dyDescent="0.35"/>
    <row r="146" s="14" customFormat="1" x14ac:dyDescent="0.35"/>
    <row r="147" s="14" customFormat="1" x14ac:dyDescent="0.35"/>
    <row r="148" s="14" customFormat="1" x14ac:dyDescent="0.35"/>
    <row r="149" s="14" customFormat="1" x14ac:dyDescent="0.35"/>
    <row r="150" s="14" customFormat="1" x14ac:dyDescent="0.35"/>
    <row r="151" s="14" customFormat="1" x14ac:dyDescent="0.35"/>
    <row r="152" s="14" customFormat="1" x14ac:dyDescent="0.35"/>
    <row r="153" s="14" customFormat="1" x14ac:dyDescent="0.35"/>
    <row r="154" s="14" customFormat="1" x14ac:dyDescent="0.35"/>
    <row r="155" s="14" customFormat="1" x14ac:dyDescent="0.35"/>
    <row r="156" s="14" customFormat="1" x14ac:dyDescent="0.35"/>
    <row r="157" s="14" customFormat="1" x14ac:dyDescent="0.35"/>
    <row r="158" s="14" customFormat="1" x14ac:dyDescent="0.35"/>
    <row r="159" s="14" customFormat="1" x14ac:dyDescent="0.35"/>
    <row r="160" s="14" customFormat="1" x14ac:dyDescent="0.35"/>
    <row r="161" s="14" customFormat="1" x14ac:dyDescent="0.35"/>
    <row r="162" s="14" customFormat="1" x14ac:dyDescent="0.35"/>
    <row r="163" s="14" customFormat="1" x14ac:dyDescent="0.35"/>
    <row r="164" s="14" customFormat="1" x14ac:dyDescent="0.35"/>
    <row r="165" s="14" customFormat="1" x14ac:dyDescent="0.35"/>
    <row r="166" s="14" customFormat="1" x14ac:dyDescent="0.35"/>
    <row r="167" s="14" customFormat="1" x14ac:dyDescent="0.35"/>
    <row r="168" s="14" customFormat="1" x14ac:dyDescent="0.35"/>
    <row r="169" s="14" customFormat="1" x14ac:dyDescent="0.35"/>
    <row r="170" s="14" customFormat="1" x14ac:dyDescent="0.35"/>
    <row r="171" s="14" customFormat="1" x14ac:dyDescent="0.35"/>
    <row r="172" s="14" customFormat="1" x14ac:dyDescent="0.35"/>
    <row r="173" s="14" customFormat="1" x14ac:dyDescent="0.35"/>
    <row r="174" s="14" customFormat="1" x14ac:dyDescent="0.35"/>
    <row r="175" s="14" customFormat="1" x14ac:dyDescent="0.35"/>
    <row r="176" s="14" customFormat="1" x14ac:dyDescent="0.35"/>
    <row r="177" s="14" customFormat="1" x14ac:dyDescent="0.35"/>
    <row r="178" s="14" customFormat="1" x14ac:dyDescent="0.35"/>
    <row r="179" s="14" customFormat="1" x14ac:dyDescent="0.35"/>
    <row r="180" s="14" customFormat="1" x14ac:dyDescent="0.35"/>
    <row r="181" s="14" customFormat="1" x14ac:dyDescent="0.35"/>
    <row r="182" s="14" customFormat="1" x14ac:dyDescent="0.35"/>
    <row r="183" s="14" customFormat="1" x14ac:dyDescent="0.35"/>
    <row r="184" s="14" customFormat="1" x14ac:dyDescent="0.35"/>
    <row r="185" s="14" customFormat="1" x14ac:dyDescent="0.35"/>
    <row r="186" s="14" customFormat="1" x14ac:dyDescent="0.35"/>
    <row r="187" s="14" customFormat="1" x14ac:dyDescent="0.35"/>
    <row r="188" s="14" customFormat="1" x14ac:dyDescent="0.35"/>
    <row r="189" s="14" customFormat="1" x14ac:dyDescent="0.35"/>
    <row r="190" s="14" customFormat="1" x14ac:dyDescent="0.35"/>
    <row r="191" s="14" customFormat="1" x14ac:dyDescent="0.35"/>
    <row r="192" s="14" customFormat="1" x14ac:dyDescent="0.35"/>
    <row r="193" s="14" customFormat="1" x14ac:dyDescent="0.35"/>
    <row r="194" s="14" customFormat="1" x14ac:dyDescent="0.35"/>
    <row r="195" s="14" customFormat="1" x14ac:dyDescent="0.35"/>
    <row r="196" s="14" customFormat="1" x14ac:dyDescent="0.35"/>
    <row r="197" s="14" customFormat="1" x14ac:dyDescent="0.35"/>
    <row r="198" s="14" customFormat="1" x14ac:dyDescent="0.35"/>
    <row r="199" s="14" customFormat="1" x14ac:dyDescent="0.35"/>
    <row r="200" s="14" customFormat="1" x14ac:dyDescent="0.35"/>
    <row r="201" s="14" customFormat="1" x14ac:dyDescent="0.35"/>
    <row r="202" s="14" customFormat="1" x14ac:dyDescent="0.35"/>
    <row r="203" s="14" customFormat="1" x14ac:dyDescent="0.35"/>
    <row r="204" s="14" customFormat="1" x14ac:dyDescent="0.35"/>
    <row r="205" s="14" customFormat="1" x14ac:dyDescent="0.35"/>
    <row r="206" s="14" customFormat="1" x14ac:dyDescent="0.35"/>
    <row r="207" s="14" customFormat="1" x14ac:dyDescent="0.35"/>
    <row r="208" s="14" customFormat="1" x14ac:dyDescent="0.35"/>
    <row r="209" s="14" customFormat="1" x14ac:dyDescent="0.35"/>
    <row r="210" s="14" customFormat="1" x14ac:dyDescent="0.35"/>
    <row r="211" s="14" customFormat="1" x14ac:dyDescent="0.35"/>
    <row r="212" s="14" customFormat="1" x14ac:dyDescent="0.35"/>
    <row r="213" s="14" customFormat="1" x14ac:dyDescent="0.35"/>
    <row r="214" s="14" customFormat="1" x14ac:dyDescent="0.35"/>
    <row r="215" s="14" customFormat="1" x14ac:dyDescent="0.35"/>
    <row r="216" s="14" customFormat="1" x14ac:dyDescent="0.35"/>
    <row r="217" s="14" customFormat="1" x14ac:dyDescent="0.35"/>
    <row r="218" s="14" customFormat="1" x14ac:dyDescent="0.35"/>
    <row r="219" s="14" customFormat="1" x14ac:dyDescent="0.35"/>
    <row r="220" s="14" customFormat="1" x14ac:dyDescent="0.35"/>
    <row r="221" s="14" customFormat="1" x14ac:dyDescent="0.35"/>
    <row r="222" s="14" customFormat="1" x14ac:dyDescent="0.35"/>
    <row r="223" s="14" customFormat="1" x14ac:dyDescent="0.35"/>
    <row r="224" s="14" customFormat="1" x14ac:dyDescent="0.35"/>
    <row r="225" s="14" customFormat="1" x14ac:dyDescent="0.35"/>
    <row r="226" s="14" customFormat="1" x14ac:dyDescent="0.35"/>
    <row r="227" s="14" customFormat="1" x14ac:dyDescent="0.35"/>
    <row r="228" s="14" customFormat="1" x14ac:dyDescent="0.35"/>
    <row r="229" s="14" customFormat="1" x14ac:dyDescent="0.35"/>
    <row r="230" s="14" customFormat="1" x14ac:dyDescent="0.35"/>
    <row r="231" s="14" customFormat="1" x14ac:dyDescent="0.35"/>
    <row r="232" s="14" customFormat="1" x14ac:dyDescent="0.35"/>
    <row r="233" s="14" customFormat="1" x14ac:dyDescent="0.35"/>
    <row r="234" s="14" customFormat="1" x14ac:dyDescent="0.35"/>
    <row r="235" s="14" customFormat="1" x14ac:dyDescent="0.35"/>
    <row r="236" s="14" customFormat="1" x14ac:dyDescent="0.35"/>
    <row r="237" s="14" customFormat="1" x14ac:dyDescent="0.35"/>
    <row r="238" s="14" customFormat="1" x14ac:dyDescent="0.35"/>
    <row r="239" s="14" customFormat="1" x14ac:dyDescent="0.35"/>
    <row r="240" s="14" customFormat="1" x14ac:dyDescent="0.35"/>
    <row r="241" s="14" customFormat="1" x14ac:dyDescent="0.35"/>
    <row r="242" s="14" customFormat="1" x14ac:dyDescent="0.35"/>
    <row r="243" s="14" customFormat="1" x14ac:dyDescent="0.35"/>
    <row r="244" s="14" customFormat="1" x14ac:dyDescent="0.35"/>
    <row r="245" s="14" customFormat="1" x14ac:dyDescent="0.35"/>
    <row r="246" s="14" customFormat="1" x14ac:dyDescent="0.35"/>
    <row r="247" s="14" customFormat="1" x14ac:dyDescent="0.35"/>
    <row r="248" s="14" customFormat="1" x14ac:dyDescent="0.35"/>
    <row r="249" s="14" customFormat="1" x14ac:dyDescent="0.35"/>
    <row r="250" s="14" customFormat="1" x14ac:dyDescent="0.35"/>
    <row r="251" s="14" customFormat="1" x14ac:dyDescent="0.35"/>
    <row r="252" s="14" customFormat="1" x14ac:dyDescent="0.35"/>
    <row r="253" s="14" customFormat="1" x14ac:dyDescent="0.35"/>
    <row r="254" s="14" customFormat="1" x14ac:dyDescent="0.35"/>
    <row r="255" s="14" customFormat="1" x14ac:dyDescent="0.35"/>
    <row r="256" s="14" customFormat="1" x14ac:dyDescent="0.35"/>
    <row r="257" s="14" customFormat="1" x14ac:dyDescent="0.35"/>
    <row r="258" s="14" customFormat="1" x14ac:dyDescent="0.35"/>
    <row r="259" s="14" customFormat="1" x14ac:dyDescent="0.35"/>
    <row r="260" s="14" customFormat="1" x14ac:dyDescent="0.35"/>
    <row r="261" s="14" customFormat="1" x14ac:dyDescent="0.35"/>
    <row r="262" s="14" customFormat="1" x14ac:dyDescent="0.35"/>
    <row r="263" s="14" customFormat="1" x14ac:dyDescent="0.35"/>
    <row r="264" s="14" customFormat="1" x14ac:dyDescent="0.35"/>
    <row r="265" s="14" customFormat="1" x14ac:dyDescent="0.35"/>
    <row r="266" s="14" customFormat="1" x14ac:dyDescent="0.35"/>
    <row r="267" s="14" customFormat="1" x14ac:dyDescent="0.35"/>
    <row r="268" s="14" customFormat="1" x14ac:dyDescent="0.35"/>
    <row r="269" s="14" customFormat="1" x14ac:dyDescent="0.35"/>
    <row r="270" s="14" customFormat="1" x14ac:dyDescent="0.35"/>
    <row r="271" s="14" customFormat="1" x14ac:dyDescent="0.35"/>
    <row r="272" s="14" customFormat="1" x14ac:dyDescent="0.35"/>
    <row r="273" s="14" customFormat="1" x14ac:dyDescent="0.35"/>
    <row r="274" s="14" customFormat="1" x14ac:dyDescent="0.35"/>
    <row r="275" s="14" customFormat="1" x14ac:dyDescent="0.35"/>
    <row r="276" s="14" customFormat="1" x14ac:dyDescent="0.35"/>
    <row r="277" s="14" customFormat="1" x14ac:dyDescent="0.35"/>
    <row r="278" s="14" customFormat="1" x14ac:dyDescent="0.35"/>
    <row r="279" s="14" customFormat="1" x14ac:dyDescent="0.35"/>
    <row r="280" s="14" customFormat="1" x14ac:dyDescent="0.35"/>
    <row r="281" s="14" customFormat="1" x14ac:dyDescent="0.35"/>
    <row r="282" s="14" customFormat="1" x14ac:dyDescent="0.35"/>
    <row r="283" s="14" customFormat="1" x14ac:dyDescent="0.35"/>
    <row r="284" s="14" customFormat="1" x14ac:dyDescent="0.35"/>
    <row r="285" s="14" customFormat="1" x14ac:dyDescent="0.35"/>
    <row r="286" s="14" customFormat="1" x14ac:dyDescent="0.35"/>
    <row r="287" s="14" customFormat="1" x14ac:dyDescent="0.35"/>
    <row r="288" s="14" customFormat="1" x14ac:dyDescent="0.35"/>
    <row r="289" s="14" customFormat="1" x14ac:dyDescent="0.35"/>
    <row r="290" s="14" customFormat="1" x14ac:dyDescent="0.35"/>
    <row r="291" s="14" customFormat="1" x14ac:dyDescent="0.35"/>
    <row r="292" s="14" customFormat="1" x14ac:dyDescent="0.35"/>
    <row r="293" s="14" customFormat="1" x14ac:dyDescent="0.35"/>
    <row r="294" s="14" customFormat="1" x14ac:dyDescent="0.35"/>
    <row r="295" s="14" customFormat="1" x14ac:dyDescent="0.35"/>
    <row r="296" s="14" customFormat="1" x14ac:dyDescent="0.35"/>
    <row r="297" s="14" customFormat="1" x14ac:dyDescent="0.35"/>
    <row r="298" s="14" customFormat="1" x14ac:dyDescent="0.35"/>
    <row r="299" s="14" customFormat="1" x14ac:dyDescent="0.35"/>
    <row r="300" s="14" customFormat="1" x14ac:dyDescent="0.35"/>
    <row r="301" s="14" customFormat="1" x14ac:dyDescent="0.35"/>
    <row r="302" s="14" customFormat="1" x14ac:dyDescent="0.35"/>
    <row r="303" s="14" customFormat="1" x14ac:dyDescent="0.35"/>
    <row r="304" s="14" customFormat="1" x14ac:dyDescent="0.35"/>
    <row r="305" s="14" customFormat="1" x14ac:dyDescent="0.35"/>
    <row r="306" s="14" customFormat="1" x14ac:dyDescent="0.35"/>
    <row r="307" s="14" customFormat="1" x14ac:dyDescent="0.35"/>
    <row r="308" s="14" customFormat="1" x14ac:dyDescent="0.35"/>
    <row r="309" s="14" customFormat="1" x14ac:dyDescent="0.35"/>
    <row r="310" s="14" customFormat="1" x14ac:dyDescent="0.35"/>
    <row r="311" s="14" customFormat="1" x14ac:dyDescent="0.35"/>
    <row r="312" s="14" customFormat="1" x14ac:dyDescent="0.35"/>
    <row r="313" s="14" customFormat="1" x14ac:dyDescent="0.35"/>
    <row r="314" s="14" customFormat="1" x14ac:dyDescent="0.35"/>
    <row r="315" s="14" customFormat="1" x14ac:dyDescent="0.35"/>
    <row r="316" s="14" customFormat="1" x14ac:dyDescent="0.35"/>
    <row r="317" s="14" customFormat="1" x14ac:dyDescent="0.35"/>
    <row r="318" s="14" customFormat="1" x14ac:dyDescent="0.35"/>
    <row r="319" s="14" customFormat="1" x14ac:dyDescent="0.35"/>
    <row r="320" s="14" customFormat="1" x14ac:dyDescent="0.35"/>
    <row r="321" s="14" customFormat="1" x14ac:dyDescent="0.35"/>
    <row r="322" s="14" customFormat="1" x14ac:dyDescent="0.35"/>
    <row r="323" s="14" customFormat="1" x14ac:dyDescent="0.35"/>
  </sheetData>
  <sheetProtection sheet="1" formatColumns="0" formatRows="0"/>
  <mergeCells count="30">
    <mergeCell ref="C31:D31"/>
    <mergeCell ref="C32:D32"/>
    <mergeCell ref="C33:D33"/>
    <mergeCell ref="C34:D34"/>
    <mergeCell ref="C36:D36"/>
    <mergeCell ref="C75:D75"/>
    <mergeCell ref="C53:D53"/>
    <mergeCell ref="C56:E56"/>
    <mergeCell ref="C63:D63"/>
    <mergeCell ref="C35:D35"/>
    <mergeCell ref="C43:D43"/>
    <mergeCell ref="C44:D44"/>
    <mergeCell ref="C48:D48"/>
    <mergeCell ref="C49:D49"/>
    <mergeCell ref="C81:D81"/>
    <mergeCell ref="B3:F5"/>
    <mergeCell ref="C77:D77"/>
    <mergeCell ref="C67:D67"/>
    <mergeCell ref="C92:G92"/>
    <mergeCell ref="B83:F85"/>
    <mergeCell ref="B86:F86"/>
    <mergeCell ref="G86:I87"/>
    <mergeCell ref="B89:F89"/>
    <mergeCell ref="E87:F87"/>
    <mergeCell ref="B87:D87"/>
    <mergeCell ref="G88:I88"/>
    <mergeCell ref="B88:D88"/>
    <mergeCell ref="E88:F88"/>
    <mergeCell ref="C72:D72"/>
    <mergeCell ref="C74:D74"/>
  </mergeCells>
  <conditionalFormatting sqref="B86">
    <cfRule type="containsText" dxfId="21" priority="3" operator="containsText" text="not">
      <formula>NOT(ISERROR(SEARCH("not",B86)))</formula>
    </cfRule>
    <cfRule type="containsText" dxfId="20" priority="4" operator="containsText" text="living">
      <formula>NOT(ISERROR(SEARCH("living",B86)))</formula>
    </cfRule>
  </conditionalFormatting>
  <hyperlinks>
    <hyperlink ref="C62" r:id="rId1" xr:uid="{76B3FF27-A0A5-4B09-9D9F-D13E6D82D410}"/>
    <hyperlink ref="C37" r:id="rId2" xr:uid="{F6F036C5-04CA-444E-9910-B196F689FCCA}"/>
  </hyperlinks>
  <pageMargins left="0.7" right="0.7" top="0.75" bottom="0.75" header="0.3" footer="0.3"/>
  <pageSetup paperSize="9" scale="85"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9217" r:id="rId6" name="Button 1">
              <controlPr defaultSize="0" print="0" autoFill="0" autoPict="0" macro="[0]!DataTransferScot">
                <anchor moveWithCells="1" sizeWithCells="1">
                  <from>
                    <xdr:col>2</xdr:col>
                    <xdr:colOff>914400</xdr:colOff>
                    <xdr:row>88</xdr:row>
                    <xdr:rowOff>114300</xdr:rowOff>
                  </from>
                  <to>
                    <xdr:col>3</xdr:col>
                    <xdr:colOff>685800</xdr:colOff>
                    <xdr:row>88</xdr:row>
                    <xdr:rowOff>565150</xdr:rowOff>
                  </to>
                </anchor>
              </controlPr>
            </control>
          </mc:Choice>
        </mc:AlternateContent>
        <mc:AlternateContent xmlns:mc="http://schemas.openxmlformats.org/markup-compatibility/2006">
          <mc:Choice Requires="x14">
            <control shapeId="9218" r:id="rId7" name="Button 2">
              <controlPr defaultSize="0" print="0" autoFill="0" autoPict="0" macro="[0]!ClearDataScot">
                <anchor moveWithCells="1" sizeWithCells="1">
                  <from>
                    <xdr:col>4</xdr:col>
                    <xdr:colOff>171450</xdr:colOff>
                    <xdr:row>9</xdr:row>
                    <xdr:rowOff>88900</xdr:rowOff>
                  </from>
                  <to>
                    <xdr:col>5</xdr:col>
                    <xdr:colOff>247650</xdr:colOff>
                    <xdr:row>13</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AC8B7E40-7B99-40B6-B029-BEDDEAA2F9B3}">
          <x14:formula1>
            <xm:f>params_eng!$H$19:$H$26</xm:f>
          </x14:formula1>
          <xm:sqref>D7</xm:sqref>
        </x14:dataValidation>
        <x14:dataValidation type="list" allowBlank="1" showInputMessage="1" showErrorMessage="1" xr:uid="{D7F7036B-24D1-4E34-8510-356B39EA2464}">
          <x14:formula1>
            <xm:f>params_eng!$E$19:$E$20</xm:f>
          </x14:formula1>
          <xm:sqref>E61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B59BB-B1DD-4251-936D-25AF73A16123}">
  <sheetPr codeName="Sheet4"/>
  <dimension ref="A1:K38"/>
  <sheetViews>
    <sheetView topLeftCell="B1" workbookViewId="0">
      <selection activeCell="G27" sqref="G27"/>
    </sheetView>
  </sheetViews>
  <sheetFormatPr defaultRowHeight="14.5" x14ac:dyDescent="0.35"/>
  <cols>
    <col min="1" max="1" width="13.453125" bestFit="1" customWidth="1"/>
    <col min="2" max="2" width="91.54296875" bestFit="1" customWidth="1"/>
    <col min="3" max="3" width="18" customWidth="1"/>
    <col min="4" max="4" width="16.81640625" bestFit="1" customWidth="1"/>
    <col min="5" max="5" width="32.54296875" bestFit="1" customWidth="1"/>
    <col min="6" max="6" width="12.1796875" customWidth="1"/>
    <col min="7" max="7" width="25.1796875" bestFit="1" customWidth="1"/>
    <col min="8" max="8" width="45.26953125" bestFit="1" customWidth="1"/>
    <col min="9" max="9" width="6.1796875" bestFit="1" customWidth="1"/>
    <col min="10" max="10" width="10.453125" bestFit="1" customWidth="1"/>
  </cols>
  <sheetData>
    <row r="1" spans="1:11" x14ac:dyDescent="0.35">
      <c r="A1" s="14"/>
      <c r="B1" s="14"/>
      <c r="C1" s="14"/>
      <c r="D1" s="14"/>
      <c r="E1" s="14"/>
      <c r="F1" s="14"/>
      <c r="G1" s="14"/>
      <c r="H1" s="14"/>
      <c r="I1" s="14"/>
      <c r="J1" s="14"/>
      <c r="K1" s="2"/>
    </row>
    <row r="2" spans="1:11" x14ac:dyDescent="0.35">
      <c r="A2" s="14"/>
      <c r="B2" s="14"/>
      <c r="C2" s="14"/>
      <c r="D2" s="14"/>
      <c r="E2" s="14"/>
      <c r="F2" s="14"/>
      <c r="G2" s="14"/>
      <c r="H2" s="14"/>
      <c r="I2" s="14"/>
      <c r="J2" s="14"/>
      <c r="K2" s="2"/>
    </row>
    <row r="3" spans="1:11" ht="15" thickBot="1" x14ac:dyDescent="0.4">
      <c r="A3" s="14"/>
      <c r="B3" s="100" t="s">
        <v>150</v>
      </c>
      <c r="C3" s="14"/>
      <c r="D3" s="14"/>
      <c r="E3" s="14"/>
      <c r="F3" s="14"/>
      <c r="G3" s="14"/>
      <c r="H3" s="14"/>
      <c r="I3" s="14"/>
      <c r="J3" s="14"/>
      <c r="K3" s="2"/>
    </row>
    <row r="4" spans="1:11" ht="29.5" thickTop="1" x14ac:dyDescent="0.35">
      <c r="A4" s="14"/>
      <c r="B4" s="70" t="s">
        <v>95</v>
      </c>
      <c r="C4" s="71" t="s">
        <v>94</v>
      </c>
      <c r="D4" s="82"/>
      <c r="E4" s="14"/>
      <c r="F4" s="14"/>
      <c r="G4" s="14"/>
      <c r="H4" s="14"/>
      <c r="I4" s="14"/>
      <c r="J4" s="14"/>
      <c r="K4" s="2"/>
    </row>
    <row r="5" spans="1:11" ht="15" thickBot="1" x14ac:dyDescent="0.4">
      <c r="A5" s="14"/>
      <c r="B5" s="72" t="s">
        <v>146</v>
      </c>
      <c r="C5" s="73" t="s">
        <v>146</v>
      </c>
      <c r="D5" s="82"/>
      <c r="E5" s="14"/>
      <c r="F5" s="14"/>
      <c r="G5" s="14"/>
      <c r="H5" s="14"/>
      <c r="I5" s="14"/>
      <c r="J5" s="14"/>
      <c r="K5" s="2"/>
    </row>
    <row r="6" spans="1:11" ht="15.5" thickTop="1" thickBot="1" x14ac:dyDescent="0.4">
      <c r="A6" s="14"/>
      <c r="B6" s="91">
        <v>2242</v>
      </c>
      <c r="C6" s="90">
        <v>30733</v>
      </c>
      <c r="D6" s="84"/>
      <c r="E6" s="14"/>
      <c r="F6" s="14"/>
      <c r="G6" s="14"/>
      <c r="H6" s="14"/>
      <c r="I6" s="14"/>
      <c r="J6" s="14"/>
      <c r="K6" s="2"/>
    </row>
    <row r="7" spans="1:11" ht="15" thickTop="1" x14ac:dyDescent="0.35">
      <c r="A7" s="14"/>
      <c r="B7" s="14"/>
      <c r="C7" s="14"/>
      <c r="D7" s="14"/>
      <c r="E7" s="14"/>
      <c r="F7" s="14"/>
      <c r="G7" s="14"/>
      <c r="H7" s="14"/>
      <c r="I7" s="14"/>
      <c r="J7" s="14"/>
      <c r="K7" s="2"/>
    </row>
    <row r="8" spans="1:11" ht="19" thickBot="1" x14ac:dyDescent="0.5">
      <c r="A8" s="14"/>
      <c r="B8" s="59"/>
      <c r="C8" s="14"/>
      <c r="D8" s="14"/>
      <c r="E8" s="59" t="s">
        <v>82</v>
      </c>
      <c r="F8" s="14"/>
      <c r="G8" s="14"/>
      <c r="H8" s="59" t="s">
        <v>83</v>
      </c>
      <c r="I8" s="14"/>
      <c r="J8" s="14"/>
      <c r="K8" s="2"/>
    </row>
    <row r="9" spans="1:11" ht="15" thickBot="1" x14ac:dyDescent="0.4">
      <c r="A9" s="14"/>
      <c r="B9" s="78" t="s">
        <v>112</v>
      </c>
      <c r="C9" s="14"/>
      <c r="D9" s="68"/>
      <c r="E9" s="14"/>
      <c r="F9" s="61" t="s">
        <v>9</v>
      </c>
      <c r="G9" s="14"/>
      <c r="H9" s="65"/>
      <c r="I9" s="61" t="s">
        <v>9</v>
      </c>
      <c r="J9" s="66" t="s">
        <v>17</v>
      </c>
      <c r="K9" s="2"/>
    </row>
    <row r="10" spans="1:11" x14ac:dyDescent="0.35">
      <c r="A10" s="14"/>
      <c r="B10" s="20" t="s">
        <v>96</v>
      </c>
      <c r="C10" s="76">
        <f>C6*0.6</f>
        <v>18439.8</v>
      </c>
      <c r="D10" s="14">
        <v>1</v>
      </c>
      <c r="E10" s="62" t="s">
        <v>4</v>
      </c>
      <c r="F10" s="101">
        <v>0.82</v>
      </c>
      <c r="G10" s="14"/>
      <c r="H10" s="62" t="s">
        <v>18</v>
      </c>
      <c r="I10" s="101">
        <v>0.57999999999999996</v>
      </c>
      <c r="J10" s="16">
        <f>IF('FPCalculationForm England'!E67=0,0,I10)</f>
        <v>0</v>
      </c>
      <c r="K10" s="2"/>
    </row>
    <row r="11" spans="1:11" x14ac:dyDescent="0.35">
      <c r="A11" s="14"/>
      <c r="B11" s="20" t="s">
        <v>145</v>
      </c>
      <c r="C11" s="76">
        <f>B6</f>
        <v>2242</v>
      </c>
      <c r="D11" s="14">
        <v>2</v>
      </c>
      <c r="E11" s="19" t="s">
        <v>5</v>
      </c>
      <c r="F11" s="102">
        <v>1</v>
      </c>
      <c r="G11" s="14"/>
      <c r="H11" s="19" t="s">
        <v>12</v>
      </c>
      <c r="I11" s="102">
        <v>0.42</v>
      </c>
      <c r="J11" s="17">
        <f>IF('FPCalculationForm England'!E64&gt;1,('FPCalculationForm England'!E64-1)*I11,0)</f>
        <v>0</v>
      </c>
      <c r="K11" s="2"/>
    </row>
    <row r="12" spans="1:11" ht="15" thickBot="1" x14ac:dyDescent="0.4">
      <c r="A12" s="14"/>
      <c r="B12" s="20" t="s">
        <v>97</v>
      </c>
      <c r="C12" s="76">
        <f>C11+C10</f>
        <v>20681.8</v>
      </c>
      <c r="D12" s="14">
        <v>3</v>
      </c>
      <c r="E12" s="19" t="s">
        <v>6</v>
      </c>
      <c r="F12" s="102">
        <v>1.07</v>
      </c>
      <c r="G12" s="14"/>
      <c r="H12" s="63" t="s">
        <v>2</v>
      </c>
      <c r="I12" s="103">
        <v>0.2</v>
      </c>
      <c r="J12" s="18">
        <f>IF('FPCalculationForm England'!E65=0,0,('FPCalculationForm England'!E65*I12))</f>
        <v>0</v>
      </c>
      <c r="K12" s="2"/>
    </row>
    <row r="13" spans="1:11" ht="16" thickBot="1" x14ac:dyDescent="0.4">
      <c r="A13" s="14"/>
      <c r="B13" s="14"/>
      <c r="C13" s="14"/>
      <c r="D13" s="14">
        <v>4</v>
      </c>
      <c r="E13" s="19" t="s">
        <v>7</v>
      </c>
      <c r="F13" s="102">
        <v>1.21</v>
      </c>
      <c r="G13" s="60"/>
      <c r="H13" s="67"/>
      <c r="I13" s="15"/>
      <c r="J13" s="64">
        <f>SUM(J10:J12)</f>
        <v>0</v>
      </c>
      <c r="K13" s="2"/>
    </row>
    <row r="14" spans="1:11" ht="15" thickBot="1" x14ac:dyDescent="0.4">
      <c r="A14" s="14"/>
      <c r="B14" s="78" t="s">
        <v>113</v>
      </c>
      <c r="C14" s="14"/>
      <c r="D14" s="14">
        <v>5</v>
      </c>
      <c r="E14" s="63" t="s">
        <v>8</v>
      </c>
      <c r="F14" s="103">
        <v>1.32</v>
      </c>
      <c r="G14" s="14"/>
      <c r="H14" s="14"/>
      <c r="I14" s="14"/>
      <c r="J14" s="14"/>
      <c r="K14" s="2"/>
    </row>
    <row r="15" spans="1:11" ht="15" thickBot="1" x14ac:dyDescent="0.4">
      <c r="A15" s="81" t="s">
        <v>115</v>
      </c>
      <c r="B15" s="77" t="s">
        <v>107</v>
      </c>
      <c r="C15" s="77">
        <f>IF(OR('FPCalculationForm England'!E75="A",'FPCalculationForm England'!E75="B",'FPCalculationForm England'!E75="C"),0,1)</f>
        <v>1</v>
      </c>
      <c r="D15" s="14"/>
      <c r="E15" s="14"/>
      <c r="F15" s="61" t="str">
        <f>IFERROR(VLOOKUP(IF('FPCalculationForm England'!E67&gt;5,5,'FPCalculationForm England'!E67),D10:F14,3),"")</f>
        <v/>
      </c>
      <c r="G15" s="14"/>
      <c r="H15" s="14"/>
      <c r="I15" s="14"/>
      <c r="J15" s="14"/>
      <c r="K15" s="2"/>
    </row>
    <row r="16" spans="1:11" x14ac:dyDescent="0.35">
      <c r="A16" s="81" t="s">
        <v>116</v>
      </c>
      <c r="B16" s="20" t="s">
        <v>114</v>
      </c>
      <c r="C16" s="20">
        <f>IF('FPCalculationForm England'!E69&gt;C11,1,0)</f>
        <v>0</v>
      </c>
      <c r="D16" s="14"/>
      <c r="E16" s="14"/>
      <c r="F16" s="14"/>
      <c r="G16" s="14"/>
      <c r="H16" s="14"/>
      <c r="I16" s="14"/>
      <c r="J16" s="14"/>
      <c r="K16" s="2"/>
    </row>
    <row r="17" spans="1:11" x14ac:dyDescent="0.35">
      <c r="A17" s="14"/>
      <c r="B17" s="20" t="s">
        <v>108</v>
      </c>
      <c r="C17" s="76">
        <f>'FPCalculationForm England'!E71-'FPCalculationForm England'!E69</f>
        <v>0</v>
      </c>
      <c r="D17" s="69"/>
      <c r="E17" s="68"/>
      <c r="F17" s="14"/>
      <c r="G17" s="14"/>
      <c r="H17" s="14"/>
      <c r="I17" s="14"/>
      <c r="J17" s="14"/>
      <c r="K17" s="2"/>
    </row>
    <row r="18" spans="1:11" ht="15" thickBot="1" x14ac:dyDescent="0.4">
      <c r="A18" s="81" t="s">
        <v>117</v>
      </c>
      <c r="B18" s="20" t="s">
        <v>109</v>
      </c>
      <c r="C18" s="20">
        <f>IF(C17&lt;C10,1,0)</f>
        <v>1</v>
      </c>
      <c r="D18" s="14"/>
      <c r="E18" s="98" t="s">
        <v>147</v>
      </c>
      <c r="F18" s="96" t="s">
        <v>99</v>
      </c>
      <c r="G18" s="14"/>
      <c r="H18" s="118" t="s">
        <v>159</v>
      </c>
      <c r="I18" s="92"/>
      <c r="J18" s="93"/>
      <c r="K18" s="2"/>
    </row>
    <row r="19" spans="1:11" x14ac:dyDescent="0.35">
      <c r="A19" s="14"/>
      <c r="B19" s="14"/>
      <c r="C19" s="14"/>
      <c r="D19" s="14"/>
      <c r="E19" s="95" t="s">
        <v>148</v>
      </c>
      <c r="F19" s="94" t="s">
        <v>100</v>
      </c>
      <c r="G19" s="14"/>
      <c r="H19" s="97" t="s">
        <v>161</v>
      </c>
      <c r="I19" s="14"/>
      <c r="J19" s="92"/>
      <c r="K19" s="2"/>
    </row>
    <row r="20" spans="1:11" x14ac:dyDescent="0.35">
      <c r="A20" s="14"/>
      <c r="B20" s="14"/>
      <c r="C20" s="14"/>
      <c r="D20" s="14"/>
      <c r="E20" s="99" t="s">
        <v>149</v>
      </c>
      <c r="F20" s="20" t="s">
        <v>101</v>
      </c>
      <c r="G20" s="14"/>
      <c r="H20" s="97" t="s">
        <v>160</v>
      </c>
      <c r="I20" s="14"/>
      <c r="J20" s="14"/>
      <c r="K20" s="2"/>
    </row>
    <row r="21" spans="1:11" ht="15.5" x14ac:dyDescent="0.35">
      <c r="A21" s="14"/>
      <c r="B21" s="14"/>
      <c r="C21" s="14"/>
      <c r="D21" s="79"/>
      <c r="E21" s="14"/>
      <c r="F21" s="20" t="s">
        <v>102</v>
      </c>
      <c r="G21" s="14"/>
      <c r="H21" s="117" t="s">
        <v>162</v>
      </c>
      <c r="I21" s="92"/>
      <c r="J21" s="105"/>
      <c r="K21" s="2"/>
    </row>
    <row r="22" spans="1:11" x14ac:dyDescent="0.35">
      <c r="A22" s="14"/>
      <c r="B22" s="14"/>
      <c r="C22" s="14"/>
      <c r="D22" s="14"/>
      <c r="E22" s="14"/>
      <c r="F22" s="20" t="s">
        <v>103</v>
      </c>
      <c r="G22" s="14"/>
      <c r="H22" s="97" t="s">
        <v>163</v>
      </c>
      <c r="I22" s="92"/>
      <c r="J22" s="93"/>
      <c r="K22" s="2"/>
    </row>
    <row r="23" spans="1:11" x14ac:dyDescent="0.35">
      <c r="A23" s="14"/>
      <c r="B23" s="14"/>
      <c r="C23" s="14"/>
      <c r="D23" s="14"/>
      <c r="E23" s="14"/>
      <c r="F23" s="20" t="s">
        <v>106</v>
      </c>
      <c r="G23" s="14"/>
      <c r="H23" s="97" t="s">
        <v>164</v>
      </c>
      <c r="I23" s="92"/>
      <c r="J23" s="93"/>
      <c r="K23" s="2"/>
    </row>
    <row r="24" spans="1:11" x14ac:dyDescent="0.35">
      <c r="A24" s="14"/>
      <c r="B24" s="14"/>
      <c r="C24" s="14"/>
      <c r="D24" s="14"/>
      <c r="E24" s="14"/>
      <c r="F24" s="20" t="s">
        <v>104</v>
      </c>
      <c r="G24" s="14"/>
      <c r="H24" s="97" t="s">
        <v>165</v>
      </c>
      <c r="I24" s="92"/>
      <c r="J24" s="93"/>
      <c r="K24" s="2"/>
    </row>
    <row r="25" spans="1:11" x14ac:dyDescent="0.35">
      <c r="A25" s="14"/>
      <c r="B25" s="2"/>
      <c r="C25" s="2"/>
      <c r="D25" s="14"/>
      <c r="E25" s="14"/>
      <c r="F25" s="97" t="s">
        <v>105</v>
      </c>
      <c r="G25" s="14"/>
      <c r="H25" s="97" t="s">
        <v>166</v>
      </c>
      <c r="I25" s="92"/>
      <c r="J25" s="92"/>
      <c r="K25" s="2"/>
    </row>
    <row r="26" spans="1:11" x14ac:dyDescent="0.35">
      <c r="A26" s="14"/>
      <c r="B26" s="2"/>
      <c r="C26" s="2"/>
      <c r="D26" s="14"/>
      <c r="E26" s="14"/>
      <c r="G26" s="14"/>
      <c r="H26" s="97" t="s">
        <v>167</v>
      </c>
      <c r="I26" s="14"/>
      <c r="J26" s="14"/>
      <c r="K26" s="2"/>
    </row>
    <row r="27" spans="1:11" x14ac:dyDescent="0.35">
      <c r="A27" s="14"/>
      <c r="B27" s="2"/>
      <c r="C27" s="2"/>
      <c r="D27" s="14"/>
      <c r="E27" s="14"/>
      <c r="F27" s="14"/>
      <c r="G27" s="14"/>
      <c r="H27" s="14"/>
      <c r="I27" s="92"/>
      <c r="J27" s="93"/>
      <c r="K27" s="2"/>
    </row>
    <row r="28" spans="1:11" x14ac:dyDescent="0.35">
      <c r="A28" s="14"/>
      <c r="B28" s="2"/>
      <c r="C28" s="2"/>
      <c r="D28" s="14"/>
      <c r="E28" s="14"/>
      <c r="F28" s="14"/>
      <c r="G28" s="14"/>
      <c r="H28" s="2"/>
      <c r="I28" s="2"/>
      <c r="J28" s="2"/>
      <c r="K28" s="2"/>
    </row>
    <row r="29" spans="1:11" ht="18.5" x14ac:dyDescent="0.45">
      <c r="A29" s="2"/>
      <c r="B29" s="2"/>
      <c r="C29" s="14"/>
      <c r="D29" s="14"/>
      <c r="E29" s="59"/>
      <c r="F29" s="14"/>
      <c r="G29" s="14"/>
      <c r="H29" s="2"/>
      <c r="I29" s="2"/>
      <c r="J29" s="2"/>
      <c r="K29" s="2"/>
    </row>
    <row r="30" spans="1:11" x14ac:dyDescent="0.35">
      <c r="A30" s="2"/>
      <c r="B30" s="2"/>
      <c r="C30" s="2"/>
      <c r="D30" s="14"/>
      <c r="E30" s="60"/>
      <c r="F30" s="60"/>
      <c r="G30" s="14"/>
      <c r="H30" s="2"/>
      <c r="I30" s="2"/>
      <c r="J30" s="2"/>
      <c r="K30" s="2"/>
    </row>
    <row r="31" spans="1:11" x14ac:dyDescent="0.35">
      <c r="A31" s="2"/>
      <c r="B31" s="2"/>
      <c r="C31" s="2"/>
      <c r="D31" s="68"/>
      <c r="E31" s="14"/>
      <c r="F31" s="92"/>
      <c r="G31" s="14"/>
      <c r="H31" s="2"/>
      <c r="I31" s="2"/>
      <c r="J31" s="2"/>
      <c r="K31" s="2"/>
    </row>
    <row r="32" spans="1:11" x14ac:dyDescent="0.35">
      <c r="A32" s="2"/>
      <c r="B32" s="2"/>
      <c r="C32" s="2"/>
      <c r="D32" s="14"/>
      <c r="E32" s="14"/>
      <c r="F32" s="92"/>
      <c r="G32" s="14"/>
      <c r="H32" s="2"/>
      <c r="I32" s="2"/>
      <c r="J32" s="2"/>
      <c r="K32" s="2"/>
    </row>
    <row r="33" spans="1:11" x14ac:dyDescent="0.35">
      <c r="A33" s="2"/>
      <c r="B33" s="2"/>
      <c r="C33" s="2"/>
      <c r="D33" s="14"/>
      <c r="E33" s="14"/>
      <c r="F33" s="92"/>
      <c r="G33" s="14"/>
      <c r="H33" s="2"/>
      <c r="I33" s="2"/>
      <c r="J33" s="2"/>
      <c r="K33" s="2"/>
    </row>
    <row r="34" spans="1:11" x14ac:dyDescent="0.35">
      <c r="A34" s="2"/>
      <c r="B34" s="2"/>
      <c r="C34" s="2"/>
      <c r="D34" s="14"/>
      <c r="E34" s="14"/>
      <c r="F34" s="92"/>
      <c r="G34" s="14"/>
      <c r="H34" s="2"/>
      <c r="I34" s="2"/>
      <c r="J34" s="2"/>
      <c r="K34" s="2"/>
    </row>
    <row r="35" spans="1:11" x14ac:dyDescent="0.35">
      <c r="A35" s="2"/>
      <c r="B35" s="2"/>
      <c r="C35" s="2"/>
      <c r="D35" s="14"/>
      <c r="E35" s="14"/>
      <c r="F35" s="92"/>
      <c r="G35" s="60"/>
      <c r="H35" s="2"/>
      <c r="I35" s="2"/>
      <c r="J35" s="2"/>
      <c r="K35" s="2"/>
    </row>
    <row r="36" spans="1:11" x14ac:dyDescent="0.35">
      <c r="A36" s="2"/>
      <c r="B36" s="2"/>
      <c r="C36" s="2"/>
      <c r="D36" s="14"/>
      <c r="E36" s="14"/>
      <c r="F36" s="92"/>
      <c r="G36" s="14"/>
      <c r="H36" s="2"/>
      <c r="I36" s="2"/>
      <c r="J36" s="2"/>
      <c r="K36" s="2"/>
    </row>
    <row r="37" spans="1:11" x14ac:dyDescent="0.35">
      <c r="A37" s="2"/>
      <c r="B37" s="2"/>
      <c r="C37" s="2"/>
      <c r="D37" s="14"/>
      <c r="E37" s="14"/>
      <c r="F37" s="92"/>
      <c r="G37" s="14"/>
      <c r="H37" s="14"/>
      <c r="I37" s="14"/>
      <c r="J37" s="14"/>
      <c r="K37" s="2"/>
    </row>
    <row r="38" spans="1:11" x14ac:dyDescent="0.35">
      <c r="A38" s="2"/>
      <c r="B38" s="2"/>
      <c r="C38" s="2"/>
      <c r="D38" s="14"/>
      <c r="E38" s="14"/>
      <c r="F38" s="14"/>
      <c r="G38" s="14"/>
      <c r="H38" s="14"/>
      <c r="I38" s="14"/>
      <c r="J38" s="14"/>
      <c r="K38" s="2"/>
    </row>
  </sheetData>
  <pageMargins left="0.7" right="0.7" top="0.75" bottom="0.75" header="0.3" footer="0.3"/>
  <legacyDrawing r:id="rId1"/>
  <tableParts count="3">
    <tablePart r:id="rId2"/>
    <tablePart r:id="rId3"/>
    <tablePart r:id="rId4"/>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16A5C-6713-461B-87BF-362CE7CF15DE}">
  <sheetPr codeName="Sheet9"/>
  <dimension ref="A1:K139"/>
  <sheetViews>
    <sheetView workbookViewId="0">
      <selection activeCell="C24" sqref="C24"/>
    </sheetView>
  </sheetViews>
  <sheetFormatPr defaultRowHeight="14.5" x14ac:dyDescent="0.35"/>
  <cols>
    <col min="1" max="1" width="13.453125" bestFit="1" customWidth="1"/>
    <col min="2" max="2" width="75.1796875" customWidth="1"/>
    <col min="3" max="3" width="18" customWidth="1"/>
    <col min="4" max="4" width="16.81640625" bestFit="1" customWidth="1"/>
    <col min="5" max="5" width="32.54296875" bestFit="1" customWidth="1"/>
    <col min="6" max="6" width="19.81640625" bestFit="1" customWidth="1"/>
    <col min="7" max="7" width="22.26953125" customWidth="1"/>
    <col min="8" max="8" width="21.26953125" customWidth="1"/>
    <col min="9" max="9" width="6.1796875" bestFit="1" customWidth="1"/>
    <col min="10" max="10" width="10.453125" bestFit="1" customWidth="1"/>
  </cols>
  <sheetData>
    <row r="1" spans="1:11" x14ac:dyDescent="0.35">
      <c r="A1" s="14"/>
      <c r="B1" s="14"/>
      <c r="C1" s="14"/>
      <c r="D1" s="14"/>
      <c r="E1" s="14"/>
      <c r="F1" s="14"/>
      <c r="G1" s="14"/>
      <c r="H1" s="14"/>
      <c r="I1" s="14"/>
      <c r="J1" s="14"/>
      <c r="K1" s="2"/>
    </row>
    <row r="2" spans="1:11" ht="15" thickBot="1" x14ac:dyDescent="0.4">
      <c r="A2" s="14"/>
      <c r="B2" s="14"/>
      <c r="C2" s="14"/>
      <c r="D2" s="14"/>
      <c r="E2" s="14"/>
      <c r="F2" s="14"/>
      <c r="G2" s="14"/>
      <c r="H2" s="14"/>
      <c r="I2" s="14"/>
      <c r="J2" s="14"/>
      <c r="K2" s="2"/>
    </row>
    <row r="3" spans="1:11" x14ac:dyDescent="0.35">
      <c r="A3" s="14"/>
      <c r="B3" s="130" t="s">
        <v>150</v>
      </c>
      <c r="C3" s="14"/>
      <c r="D3" s="14"/>
      <c r="E3" s="14"/>
      <c r="F3" s="14"/>
      <c r="G3" s="14"/>
      <c r="H3" s="14"/>
      <c r="I3" s="14"/>
      <c r="J3" s="14"/>
      <c r="K3" s="2"/>
    </row>
    <row r="4" spans="1:11" x14ac:dyDescent="0.35">
      <c r="A4" s="14"/>
      <c r="B4" s="132" t="s">
        <v>231</v>
      </c>
      <c r="C4" s="2"/>
      <c r="D4" s="82"/>
      <c r="E4" s="14"/>
      <c r="F4" s="14"/>
      <c r="G4" s="14"/>
      <c r="H4" s="14"/>
      <c r="I4" s="14"/>
      <c r="J4" s="14"/>
      <c r="K4" s="2"/>
    </row>
    <row r="5" spans="1:11" ht="15" thickBot="1" x14ac:dyDescent="0.4">
      <c r="A5" s="14"/>
      <c r="B5" s="131">
        <f>'Scotland MIS Backing'!M4</f>
        <v>34275.279999999999</v>
      </c>
      <c r="C5" s="2"/>
      <c r="D5" s="84"/>
      <c r="E5" s="14"/>
      <c r="F5" s="14"/>
      <c r="G5" s="14"/>
      <c r="H5" s="14"/>
      <c r="I5" s="14"/>
      <c r="J5" s="14"/>
      <c r="K5" s="2"/>
    </row>
    <row r="6" spans="1:11" x14ac:dyDescent="0.35">
      <c r="A6" s="14"/>
      <c r="B6" s="14"/>
      <c r="C6" s="14"/>
      <c r="D6" s="14"/>
      <c r="E6" s="14"/>
      <c r="F6" s="14"/>
      <c r="G6" s="14"/>
      <c r="H6" s="14"/>
      <c r="I6" s="14"/>
      <c r="J6" s="14"/>
      <c r="K6" s="2"/>
    </row>
    <row r="7" spans="1:11" ht="19" thickBot="1" x14ac:dyDescent="0.5">
      <c r="A7" s="14"/>
      <c r="B7" s="14"/>
      <c r="C7" s="14"/>
      <c r="D7" s="14"/>
      <c r="E7" s="59" t="s">
        <v>151</v>
      </c>
      <c r="F7" s="14"/>
      <c r="G7" s="92"/>
      <c r="H7" s="2"/>
      <c r="I7" s="2"/>
      <c r="J7" s="2"/>
      <c r="K7" s="2"/>
    </row>
    <row r="8" spans="1:11" ht="15" thickBot="1" x14ac:dyDescent="0.4">
      <c r="A8" s="14"/>
      <c r="B8" s="78" t="s">
        <v>112</v>
      </c>
      <c r="C8" s="14"/>
      <c r="D8" s="68"/>
      <c r="E8" s="14"/>
      <c r="F8" s="62" t="s">
        <v>152</v>
      </c>
      <c r="G8" s="104" t="s">
        <v>153</v>
      </c>
      <c r="H8" s="2"/>
      <c r="I8" s="2"/>
      <c r="J8" s="2"/>
      <c r="K8" s="2"/>
    </row>
    <row r="9" spans="1:11" x14ac:dyDescent="0.35">
      <c r="A9" s="14"/>
      <c r="B9" s="20" t="s">
        <v>241</v>
      </c>
      <c r="C9" s="76" t="e" cm="1">
        <f t="array" ref="C9">IF(C14=1,_xlfn.XLOOKUP(1,(B28:B134='FPCalculationForm Scotland'!E74)*(params_sco!C28:C134='FPCalculationForm Scotland'!E75)*(params_sco!D28:D134='FPCalculationForm Scotland'!E68)*(params_sco!E28:E134='FPCalculationForm Scotland'!E69)*(params_sco!F28:F134='FPCalculationForm Scotland'!E70)*(params_sco!G28:G134='FPCalculationForm Scotland'!E71),params_sco!H28:H134),B5*G14)</f>
        <v>#N/A</v>
      </c>
      <c r="D9" s="14"/>
      <c r="E9" s="106" t="s">
        <v>154</v>
      </c>
      <c r="F9" s="101">
        <v>0.66</v>
      </c>
      <c r="G9" s="113">
        <f>IF('FPCalculationForm Scotland'!E74&gt;0,params_sco!F9,0)</f>
        <v>0</v>
      </c>
      <c r="H9" s="2"/>
      <c r="I9" s="2"/>
      <c r="J9" s="2"/>
      <c r="K9" s="2"/>
    </row>
    <row r="10" spans="1:11" x14ac:dyDescent="0.35">
      <c r="A10" s="14"/>
      <c r="B10" s="20" t="s">
        <v>242</v>
      </c>
      <c r="C10" s="76" t="e">
        <f>C9*0.9</f>
        <v>#N/A</v>
      </c>
      <c r="D10" s="14"/>
      <c r="E10" s="107" t="s">
        <v>155</v>
      </c>
      <c r="F10" s="102">
        <v>0.34</v>
      </c>
      <c r="G10" s="114">
        <f>IF('FPCalculationForm Scotland'!E74&gt;1,params_sco!F10*('FPCalculationForm Scotland'!E74-1),0)</f>
        <v>0</v>
      </c>
      <c r="H10" s="2"/>
      <c r="I10" s="2"/>
      <c r="J10" s="2"/>
      <c r="K10" s="2"/>
    </row>
    <row r="11" spans="1:11" x14ac:dyDescent="0.35">
      <c r="A11" s="14"/>
      <c r="B11" s="20" t="s">
        <v>182</v>
      </c>
      <c r="C11" s="20">
        <f>IF(AND('FPCalculationForm Scotland'!E75&lt;3,'FPCalculationForm Scotland'!E74=0,'FPCalculationForm Scotland'!E72=0),1,0)</f>
        <v>1</v>
      </c>
      <c r="D11" s="14"/>
      <c r="E11" s="107" t="s">
        <v>156</v>
      </c>
      <c r="F11" s="102">
        <v>0.41</v>
      </c>
      <c r="G11" s="114">
        <f>IF('FPCalculationForm Scotland'!E72&gt;0,params_sco!F11*'FPCalculationForm Scotland'!E72, 0)</f>
        <v>0</v>
      </c>
      <c r="H11" s="2"/>
      <c r="I11" s="2"/>
      <c r="J11" s="2"/>
      <c r="K11" s="2"/>
    </row>
    <row r="12" spans="1:11" x14ac:dyDescent="0.35">
      <c r="A12" s="14"/>
      <c r="B12" s="20" t="s">
        <v>199</v>
      </c>
      <c r="C12" s="20">
        <f>IF(AND('FPCalculationForm Scotland'!E74=1,'FPCalculationForm Scotland'!E72&lt;=3,'FPCalculationForm Scotland'!E75=0),1,0)</f>
        <v>0</v>
      </c>
      <c r="D12" s="14"/>
      <c r="E12" s="107" t="s">
        <v>157</v>
      </c>
      <c r="F12" s="102">
        <v>0.53</v>
      </c>
      <c r="G12" s="114">
        <f>IF(AND('FPCalculationForm Scotland'!E74=0,'FPCalculationForm Scotland'!E75&gt;0),params_sco!F12,0)</f>
        <v>0</v>
      </c>
      <c r="H12" s="137"/>
      <c r="I12" s="2"/>
      <c r="J12" s="2"/>
      <c r="K12" s="2"/>
    </row>
    <row r="13" spans="1:11" ht="15" thickBot="1" x14ac:dyDescent="0.4">
      <c r="A13" s="81"/>
      <c r="B13" s="20" t="s">
        <v>183</v>
      </c>
      <c r="C13" s="20">
        <f>IF(AND('FPCalculationForm Scotland'!E74=2,'FPCalculationForm Scotland'!E72&lt;=4,'FPCalculationForm Scotland'!E75=0),1,0)</f>
        <v>0</v>
      </c>
      <c r="D13" s="14"/>
      <c r="E13" s="108" t="s">
        <v>158</v>
      </c>
      <c r="F13" s="103">
        <v>0.27</v>
      </c>
      <c r="G13" s="115" cm="1">
        <f t="array" ref="G13">_xlfn.IFS(AND('FPCalculationForm Scotland'!E74=0,'FPCalculationForm Scotland'!E75&gt;1),params_sco!F13*('FPCalculationForm Scotland'!E75-1),AND('FPCalculationForm Scotland'!E74&gt;0,'FPCalculationForm Scotland'!E75&gt;0),params_sco!F13*'FPCalculationForm Scotland'!E75,TRUE,0)</f>
        <v>0</v>
      </c>
      <c r="H13" s="137"/>
      <c r="I13" s="2"/>
      <c r="J13" s="2"/>
      <c r="K13" s="2"/>
    </row>
    <row r="14" spans="1:11" ht="15" thickBot="1" x14ac:dyDescent="0.4">
      <c r="A14" s="81"/>
      <c r="B14" s="20" t="s">
        <v>184</v>
      </c>
      <c r="C14" s="20">
        <f>IF(SUM(C11:C13)=1,1,0)</f>
        <v>1</v>
      </c>
      <c r="D14" s="14"/>
      <c r="E14" s="14"/>
      <c r="F14" s="14"/>
      <c r="G14" s="116">
        <f>SUM(G9:G13)</f>
        <v>0</v>
      </c>
      <c r="H14" s="14"/>
      <c r="I14" s="92"/>
      <c r="J14" s="93"/>
      <c r="K14" s="2"/>
    </row>
    <row r="15" spans="1:11" x14ac:dyDescent="0.35">
      <c r="A15" s="81"/>
      <c r="B15" s="14"/>
      <c r="C15" s="14"/>
      <c r="D15" s="14"/>
      <c r="E15" s="68"/>
      <c r="F15" s="14"/>
      <c r="G15" s="14"/>
      <c r="H15" s="14"/>
      <c r="I15" s="14"/>
      <c r="J15" s="14"/>
      <c r="K15" s="2"/>
    </row>
    <row r="16" spans="1:11" ht="15" thickBot="1" x14ac:dyDescent="0.4">
      <c r="A16" s="14"/>
      <c r="B16" s="14"/>
      <c r="C16" s="14"/>
      <c r="D16" s="14"/>
      <c r="E16" s="110" t="s">
        <v>147</v>
      </c>
      <c r="G16" s="14"/>
      <c r="H16" s="2"/>
      <c r="I16" s="2"/>
      <c r="J16" s="2"/>
      <c r="K16" s="2"/>
    </row>
    <row r="17" spans="1:11" x14ac:dyDescent="0.35">
      <c r="A17" s="14"/>
      <c r="B17" s="109" t="s">
        <v>113</v>
      </c>
      <c r="C17" s="14"/>
      <c r="D17" s="14"/>
      <c r="E17" s="111" t="s">
        <v>148</v>
      </c>
      <c r="F17" s="14"/>
      <c r="G17" s="14"/>
      <c r="H17" s="2"/>
      <c r="I17" s="2"/>
      <c r="J17" s="2"/>
      <c r="K17" s="2"/>
    </row>
    <row r="18" spans="1:11" ht="15.5" x14ac:dyDescent="0.35">
      <c r="A18" s="14"/>
      <c r="B18" s="20" t="s">
        <v>239</v>
      </c>
      <c r="C18" s="20" t="e">
        <f>IF(('FPCalculationForm Scotland'!E63/'FPCalculationForm Scotland'!E53)&gt;0.1,1,0)</f>
        <v>#DIV/0!</v>
      </c>
      <c r="D18" s="79"/>
      <c r="E18" s="112" t="s">
        <v>149</v>
      </c>
      <c r="F18" s="14"/>
      <c r="G18" s="14"/>
      <c r="H18" s="2"/>
      <c r="I18" s="2"/>
      <c r="J18" s="2"/>
      <c r="K18" s="2"/>
    </row>
    <row r="19" spans="1:11" x14ac:dyDescent="0.35">
      <c r="A19" s="14"/>
      <c r="B19" s="20" t="s">
        <v>240</v>
      </c>
      <c r="C19" s="20" t="e">
        <f>IF(('FPCalculationForm Scotland'!E63/'FPCalculationForm Scotland'!E53)&gt;0.2,1,0)</f>
        <v>#DIV/0!</v>
      </c>
      <c r="D19" s="14"/>
      <c r="E19" s="14"/>
      <c r="F19" s="14"/>
      <c r="G19" s="14"/>
      <c r="H19" s="2"/>
      <c r="I19" s="2"/>
      <c r="J19" s="2"/>
      <c r="K19" s="2"/>
    </row>
    <row r="20" spans="1:11" x14ac:dyDescent="0.35">
      <c r="A20" s="14"/>
      <c r="B20" s="20" t="s">
        <v>277</v>
      </c>
      <c r="C20" s="76">
        <f>'FPCalculationForm Scotland'!E53-'FPCalculationForm Scotland'!E63-'FPCalculationForm Scotland'!E23*12-'FPCalculationForm Scotland'!E81</f>
        <v>0</v>
      </c>
      <c r="D20" s="14"/>
      <c r="E20" s="14"/>
      <c r="F20" s="14"/>
      <c r="G20" s="14"/>
      <c r="H20" s="2"/>
      <c r="I20" s="2"/>
      <c r="J20" s="2"/>
      <c r="K20" s="2"/>
    </row>
    <row r="21" spans="1:11" x14ac:dyDescent="0.35">
      <c r="A21" s="14"/>
      <c r="B21" s="20" t="s">
        <v>243</v>
      </c>
      <c r="C21" s="20" t="e">
        <f>IF(C20&lt;C10,1,0)</f>
        <v>#N/A</v>
      </c>
      <c r="D21" s="14"/>
      <c r="E21" s="14"/>
      <c r="F21" s="109"/>
      <c r="G21" s="14"/>
      <c r="H21" s="2"/>
      <c r="I21" s="2"/>
      <c r="J21" s="2"/>
      <c r="K21" s="2"/>
    </row>
    <row r="22" spans="1:11" x14ac:dyDescent="0.35">
      <c r="A22" s="14"/>
      <c r="B22" s="3" t="s">
        <v>172</v>
      </c>
      <c r="C22" s="119">
        <f>0.1*'FPCalculationForm Scotland'!E53</f>
        <v>0</v>
      </c>
      <c r="D22" s="14"/>
      <c r="E22" s="14"/>
      <c r="F22" s="14"/>
      <c r="G22" s="14"/>
      <c r="H22" s="2"/>
      <c r="I22" s="2"/>
      <c r="J22" s="2"/>
      <c r="K22" s="2"/>
    </row>
    <row r="23" spans="1:11" x14ac:dyDescent="0.35">
      <c r="A23" s="14"/>
      <c r="B23" s="3" t="s">
        <v>173</v>
      </c>
      <c r="C23" s="119">
        <f>'FPCalculationForm Scotland'!E63-C22</f>
        <v>0</v>
      </c>
      <c r="D23" s="14"/>
      <c r="E23" s="14"/>
      <c r="F23" s="14"/>
      <c r="G23" s="14"/>
      <c r="H23" s="2"/>
      <c r="I23" s="2"/>
      <c r="J23" s="2"/>
      <c r="K23" s="2"/>
    </row>
    <row r="24" spans="1:11" x14ac:dyDescent="0.35">
      <c r="A24" s="14"/>
      <c r="B24" s="3" t="s">
        <v>174</v>
      </c>
      <c r="C24" s="119" t="e">
        <f>C10-C20</f>
        <v>#N/A</v>
      </c>
      <c r="D24" s="14"/>
      <c r="E24" s="14"/>
      <c r="G24" s="14"/>
      <c r="H24" s="2"/>
      <c r="I24" s="2"/>
      <c r="J24" s="2"/>
      <c r="K24" s="2"/>
    </row>
    <row r="25" spans="1:11" x14ac:dyDescent="0.35">
      <c r="A25" s="2"/>
      <c r="B25" s="2"/>
      <c r="C25" s="2"/>
      <c r="D25" s="14"/>
      <c r="E25" s="14"/>
      <c r="F25" s="92"/>
      <c r="G25" s="14"/>
      <c r="H25" s="2"/>
      <c r="I25" s="2"/>
      <c r="J25" s="2"/>
      <c r="K25" s="2"/>
    </row>
    <row r="26" spans="1:11" ht="15" thickBot="1" x14ac:dyDescent="0.4">
      <c r="A26" s="2"/>
      <c r="B26" s="134" t="s">
        <v>279</v>
      </c>
      <c r="C26" s="123"/>
      <c r="D26" s="123"/>
      <c r="E26" s="14"/>
      <c r="F26" s="92"/>
      <c r="G26" s="14"/>
      <c r="H26" s="14"/>
      <c r="I26" s="14"/>
      <c r="J26" s="14"/>
      <c r="K26" s="2"/>
    </row>
    <row r="27" spans="1:11" ht="15" thickBot="1" x14ac:dyDescent="0.4">
      <c r="A27" s="2"/>
      <c r="B27" s="126" t="s">
        <v>176</v>
      </c>
      <c r="C27" s="127" t="s">
        <v>177</v>
      </c>
      <c r="D27" s="127" t="s">
        <v>178</v>
      </c>
      <c r="E27" s="127" t="s">
        <v>179</v>
      </c>
      <c r="F27" s="127" t="s">
        <v>180</v>
      </c>
      <c r="G27" s="127" t="s">
        <v>181</v>
      </c>
      <c r="H27" s="128" t="s">
        <v>200</v>
      </c>
      <c r="I27" s="14"/>
      <c r="J27" s="14"/>
      <c r="K27" s="2"/>
    </row>
    <row r="28" spans="1:11" x14ac:dyDescent="0.35">
      <c r="A28" s="2"/>
      <c r="B28" s="125">
        <v>0</v>
      </c>
      <c r="C28" s="125">
        <v>1</v>
      </c>
      <c r="D28" s="125">
        <v>0</v>
      </c>
      <c r="E28" s="125">
        <v>0</v>
      </c>
      <c r="F28" s="125">
        <v>0</v>
      </c>
      <c r="G28" s="125">
        <v>0</v>
      </c>
      <c r="H28" s="125">
        <v>18150.080000000002</v>
      </c>
      <c r="I28" s="2"/>
      <c r="J28" s="2"/>
      <c r="K28" s="2"/>
    </row>
    <row r="29" spans="1:11" x14ac:dyDescent="0.35">
      <c r="A29" s="2"/>
      <c r="B29" s="120">
        <v>0</v>
      </c>
      <c r="C29" s="120">
        <v>2</v>
      </c>
      <c r="D29" s="120">
        <v>0</v>
      </c>
      <c r="E29" s="120">
        <v>0</v>
      </c>
      <c r="F29" s="120">
        <v>0</v>
      </c>
      <c r="G29" s="120">
        <v>0</v>
      </c>
      <c r="H29" s="120">
        <v>27332.76</v>
      </c>
      <c r="I29" s="2"/>
      <c r="J29" s="2"/>
      <c r="K29" s="2"/>
    </row>
    <row r="30" spans="1:11" x14ac:dyDescent="0.35">
      <c r="A30" s="2"/>
      <c r="B30" s="120">
        <v>1</v>
      </c>
      <c r="C30" s="120">
        <v>0</v>
      </c>
      <c r="D30" s="120">
        <v>0</v>
      </c>
      <c r="E30" s="120">
        <v>0</v>
      </c>
      <c r="F30" s="120">
        <v>0</v>
      </c>
      <c r="G30" s="120">
        <v>0</v>
      </c>
      <c r="H30" s="120">
        <v>22763.52</v>
      </c>
      <c r="I30" s="2"/>
      <c r="J30" s="2"/>
      <c r="K30" s="2"/>
    </row>
    <row r="31" spans="1:11" x14ac:dyDescent="0.35">
      <c r="A31" s="2"/>
      <c r="B31" s="120">
        <v>2</v>
      </c>
      <c r="C31" s="120">
        <v>0</v>
      </c>
      <c r="D31" s="120">
        <v>0</v>
      </c>
      <c r="E31" s="120">
        <v>0</v>
      </c>
      <c r="F31" s="120">
        <v>0</v>
      </c>
      <c r="G31" s="120">
        <v>0</v>
      </c>
      <c r="H31" s="120">
        <v>34275.279999999999</v>
      </c>
      <c r="I31" s="2"/>
      <c r="J31" s="2"/>
      <c r="K31" s="2"/>
    </row>
    <row r="32" spans="1:11" x14ac:dyDescent="0.35">
      <c r="A32" s="2"/>
      <c r="B32" s="120">
        <v>1</v>
      </c>
      <c r="C32" s="120">
        <v>0</v>
      </c>
      <c r="D32" s="120">
        <v>1</v>
      </c>
      <c r="E32" s="120">
        <v>0</v>
      </c>
      <c r="F32" s="120">
        <v>0</v>
      </c>
      <c r="G32" s="120">
        <v>0</v>
      </c>
      <c r="H32" s="120">
        <v>46595.64</v>
      </c>
      <c r="I32" s="2"/>
      <c r="J32" s="2"/>
      <c r="K32" s="2"/>
    </row>
    <row r="33" spans="1:11" x14ac:dyDescent="0.35">
      <c r="A33" s="2"/>
      <c r="B33" s="120">
        <v>2</v>
      </c>
      <c r="C33" s="120">
        <v>0</v>
      </c>
      <c r="D33" s="120">
        <v>1</v>
      </c>
      <c r="E33" s="120">
        <v>0</v>
      </c>
      <c r="F33" s="120">
        <v>0</v>
      </c>
      <c r="G33" s="120">
        <v>0</v>
      </c>
      <c r="H33" s="120">
        <v>55435.64</v>
      </c>
      <c r="I33" s="2"/>
      <c r="J33" s="2"/>
      <c r="K33" s="2"/>
    </row>
    <row r="34" spans="1:11" x14ac:dyDescent="0.35">
      <c r="A34" s="2"/>
      <c r="B34" s="120">
        <v>1</v>
      </c>
      <c r="C34" s="120">
        <v>0</v>
      </c>
      <c r="D34" s="120">
        <v>2</v>
      </c>
      <c r="E34" s="120">
        <v>0</v>
      </c>
      <c r="F34" s="120">
        <v>0</v>
      </c>
      <c r="G34" s="120">
        <v>0</v>
      </c>
      <c r="H34" s="120">
        <v>65447.719999999994</v>
      </c>
      <c r="I34" s="2"/>
      <c r="J34" s="2"/>
      <c r="K34" s="2"/>
    </row>
    <row r="35" spans="1:11" x14ac:dyDescent="0.35">
      <c r="A35" s="2"/>
      <c r="B35" s="120">
        <v>2</v>
      </c>
      <c r="C35" s="120">
        <v>0</v>
      </c>
      <c r="D35" s="120">
        <v>2</v>
      </c>
      <c r="E35" s="120">
        <v>0</v>
      </c>
      <c r="F35" s="120">
        <v>0</v>
      </c>
      <c r="G35" s="120">
        <v>0</v>
      </c>
      <c r="H35" s="120">
        <v>73957.52</v>
      </c>
      <c r="I35" s="2"/>
      <c r="J35" s="2"/>
      <c r="K35" s="2"/>
    </row>
    <row r="36" spans="1:11" x14ac:dyDescent="0.35">
      <c r="A36" s="2"/>
      <c r="B36" s="120">
        <v>1</v>
      </c>
      <c r="C36" s="120">
        <v>0</v>
      </c>
      <c r="D36" s="120">
        <v>3</v>
      </c>
      <c r="E36" s="120">
        <v>0</v>
      </c>
      <c r="F36" s="120">
        <v>0</v>
      </c>
      <c r="G36" s="120">
        <v>0</v>
      </c>
      <c r="H36" s="120">
        <v>86336.12</v>
      </c>
      <c r="I36" s="2"/>
      <c r="J36" s="2"/>
      <c r="K36" s="2"/>
    </row>
    <row r="37" spans="1:11" x14ac:dyDescent="0.35">
      <c r="A37" s="2"/>
      <c r="B37" s="120">
        <v>2</v>
      </c>
      <c r="C37" s="120">
        <v>0</v>
      </c>
      <c r="D37" s="120">
        <v>3</v>
      </c>
      <c r="E37" s="120">
        <v>0</v>
      </c>
      <c r="F37" s="120">
        <v>0</v>
      </c>
      <c r="G37" s="120">
        <v>0</v>
      </c>
      <c r="H37" s="120">
        <v>94092.96</v>
      </c>
      <c r="I37" s="2"/>
      <c r="J37" s="2"/>
      <c r="K37" s="2"/>
    </row>
    <row r="38" spans="1:11" x14ac:dyDescent="0.35">
      <c r="A38" s="2"/>
      <c r="B38" s="120">
        <v>2</v>
      </c>
      <c r="C38" s="120">
        <v>0</v>
      </c>
      <c r="D38" s="120">
        <v>0</v>
      </c>
      <c r="E38" s="120">
        <v>0</v>
      </c>
      <c r="F38" s="120">
        <v>0</v>
      </c>
      <c r="G38" s="120">
        <v>4</v>
      </c>
      <c r="H38" s="120">
        <v>75968.88</v>
      </c>
      <c r="I38" s="2"/>
      <c r="J38" s="2"/>
      <c r="K38" s="2"/>
    </row>
    <row r="39" spans="1:11" x14ac:dyDescent="0.35">
      <c r="A39" s="2"/>
      <c r="B39" s="120">
        <v>1</v>
      </c>
      <c r="C39" s="120">
        <v>0</v>
      </c>
      <c r="D39" s="120">
        <v>0</v>
      </c>
      <c r="E39" s="120">
        <v>1</v>
      </c>
      <c r="F39" s="120">
        <v>0</v>
      </c>
      <c r="G39" s="120">
        <v>0</v>
      </c>
      <c r="H39" s="120">
        <v>41772.639999999999</v>
      </c>
      <c r="I39" s="2"/>
      <c r="J39" s="2"/>
      <c r="K39" s="2"/>
    </row>
    <row r="40" spans="1:11" x14ac:dyDescent="0.35">
      <c r="A40" s="2"/>
      <c r="B40" s="120">
        <v>2</v>
      </c>
      <c r="C40" s="120">
        <v>0</v>
      </c>
      <c r="D40" s="120">
        <v>0</v>
      </c>
      <c r="E40" s="120">
        <v>1</v>
      </c>
      <c r="F40" s="120">
        <v>0</v>
      </c>
      <c r="G40" s="120">
        <v>0</v>
      </c>
      <c r="H40" s="120">
        <v>50612.639999999999</v>
      </c>
      <c r="I40" s="2"/>
      <c r="J40" s="2"/>
      <c r="K40" s="2"/>
    </row>
    <row r="41" spans="1:11" x14ac:dyDescent="0.35">
      <c r="A41" s="2"/>
      <c r="B41" s="120">
        <v>1</v>
      </c>
      <c r="C41" s="120">
        <v>0</v>
      </c>
      <c r="D41" s="120">
        <v>1</v>
      </c>
      <c r="E41" s="120">
        <v>1</v>
      </c>
      <c r="F41" s="120">
        <v>0</v>
      </c>
      <c r="G41" s="120">
        <v>0</v>
      </c>
      <c r="H41" s="120">
        <v>60630.96</v>
      </c>
      <c r="I41" s="2"/>
      <c r="J41" s="2"/>
      <c r="K41" s="2"/>
    </row>
    <row r="42" spans="1:11" x14ac:dyDescent="0.35">
      <c r="A42" s="2"/>
      <c r="B42" s="120">
        <v>2</v>
      </c>
      <c r="C42" s="120">
        <v>0</v>
      </c>
      <c r="D42" s="120">
        <v>1</v>
      </c>
      <c r="E42" s="120">
        <v>1</v>
      </c>
      <c r="F42" s="120">
        <v>0</v>
      </c>
      <c r="G42" s="120">
        <v>0</v>
      </c>
      <c r="H42" s="120">
        <v>69140.760000000009</v>
      </c>
      <c r="I42" s="2"/>
      <c r="J42" s="2"/>
      <c r="K42" s="2"/>
    </row>
    <row r="43" spans="1:11" x14ac:dyDescent="0.35">
      <c r="A43" s="2"/>
      <c r="B43" s="120">
        <v>1</v>
      </c>
      <c r="C43" s="120">
        <v>0</v>
      </c>
      <c r="D43" s="120">
        <v>2</v>
      </c>
      <c r="E43" s="120">
        <v>1</v>
      </c>
      <c r="F43" s="120">
        <v>0</v>
      </c>
      <c r="G43" s="120">
        <v>0</v>
      </c>
      <c r="H43" s="120">
        <v>81519.360000000001</v>
      </c>
      <c r="I43" s="2"/>
      <c r="J43" s="2"/>
      <c r="K43" s="2"/>
    </row>
    <row r="44" spans="1:11" x14ac:dyDescent="0.35">
      <c r="A44" s="2"/>
      <c r="B44" s="120">
        <v>2</v>
      </c>
      <c r="C44" s="120">
        <v>0</v>
      </c>
      <c r="D44" s="120">
        <v>2</v>
      </c>
      <c r="E44" s="120">
        <v>1</v>
      </c>
      <c r="F44" s="120">
        <v>0</v>
      </c>
      <c r="G44" s="120">
        <v>0</v>
      </c>
      <c r="H44" s="120">
        <v>89276.2</v>
      </c>
      <c r="I44" s="2"/>
      <c r="J44" s="2"/>
      <c r="K44" s="2"/>
    </row>
    <row r="45" spans="1:11" x14ac:dyDescent="0.35">
      <c r="A45" s="2"/>
      <c r="B45" s="120">
        <v>2</v>
      </c>
      <c r="C45" s="120">
        <v>0</v>
      </c>
      <c r="D45" s="120">
        <v>0</v>
      </c>
      <c r="E45" s="120">
        <v>0</v>
      </c>
      <c r="F45" s="120">
        <v>1</v>
      </c>
      <c r="G45" s="120">
        <v>3</v>
      </c>
      <c r="H45" s="120">
        <v>77309.960000000006</v>
      </c>
      <c r="I45" s="2"/>
      <c r="J45" s="2"/>
      <c r="K45" s="2"/>
    </row>
    <row r="46" spans="1:11" x14ac:dyDescent="0.35">
      <c r="A46" s="2"/>
      <c r="B46" s="120">
        <v>1</v>
      </c>
      <c r="C46" s="120">
        <v>0</v>
      </c>
      <c r="D46" s="120">
        <v>0</v>
      </c>
      <c r="E46" s="120">
        <v>2</v>
      </c>
      <c r="F46" s="120">
        <v>0</v>
      </c>
      <c r="G46" s="120">
        <v>0</v>
      </c>
      <c r="H46" s="120">
        <v>55804.840000000004</v>
      </c>
      <c r="I46" s="2"/>
      <c r="J46" s="2"/>
      <c r="K46" s="2"/>
    </row>
    <row r="47" spans="1:11" x14ac:dyDescent="0.35">
      <c r="A47" s="2"/>
      <c r="B47" s="120">
        <v>2</v>
      </c>
      <c r="C47" s="120">
        <v>0</v>
      </c>
      <c r="D47" s="120">
        <v>0</v>
      </c>
      <c r="E47" s="120">
        <v>2</v>
      </c>
      <c r="F47" s="120">
        <v>0</v>
      </c>
      <c r="G47" s="120">
        <v>0</v>
      </c>
      <c r="H47" s="120">
        <v>64314.64</v>
      </c>
      <c r="I47" s="2"/>
      <c r="J47" s="2"/>
      <c r="K47" s="2"/>
    </row>
    <row r="48" spans="1:11" x14ac:dyDescent="0.35">
      <c r="A48" s="2"/>
      <c r="B48" s="120">
        <v>1</v>
      </c>
      <c r="C48" s="120">
        <v>0</v>
      </c>
      <c r="D48" s="120">
        <v>1</v>
      </c>
      <c r="E48" s="120">
        <v>2</v>
      </c>
      <c r="F48" s="120">
        <v>0</v>
      </c>
      <c r="G48" s="120">
        <v>0</v>
      </c>
      <c r="H48" s="120">
        <v>76699.48</v>
      </c>
      <c r="I48" s="2"/>
      <c r="J48" s="2"/>
      <c r="K48" s="2"/>
    </row>
    <row r="49" spans="1:11" x14ac:dyDescent="0.35">
      <c r="A49" s="2"/>
      <c r="B49" s="120">
        <v>2</v>
      </c>
      <c r="C49" s="120">
        <v>0</v>
      </c>
      <c r="D49" s="120">
        <v>1</v>
      </c>
      <c r="E49" s="120">
        <v>2</v>
      </c>
      <c r="F49" s="120">
        <v>0</v>
      </c>
      <c r="G49" s="120">
        <v>0</v>
      </c>
      <c r="H49" s="120">
        <v>84456.320000000007</v>
      </c>
      <c r="I49" s="2"/>
      <c r="J49" s="2"/>
      <c r="K49" s="2"/>
    </row>
    <row r="50" spans="1:11" x14ac:dyDescent="0.35">
      <c r="A50" s="2"/>
      <c r="B50" s="120">
        <v>2</v>
      </c>
      <c r="C50" s="120">
        <v>0</v>
      </c>
      <c r="D50" s="120">
        <v>0</v>
      </c>
      <c r="E50" s="120">
        <v>0</v>
      </c>
      <c r="F50" s="120">
        <v>2</v>
      </c>
      <c r="G50" s="120">
        <v>2</v>
      </c>
      <c r="H50" s="120">
        <v>78602.679999999993</v>
      </c>
      <c r="I50" s="2"/>
      <c r="J50" s="2"/>
      <c r="K50" s="2"/>
    </row>
    <row r="51" spans="1:11" x14ac:dyDescent="0.35">
      <c r="A51" s="2"/>
      <c r="B51" s="120">
        <v>1</v>
      </c>
      <c r="C51" s="120">
        <v>0</v>
      </c>
      <c r="D51" s="120">
        <v>0</v>
      </c>
      <c r="E51" s="120">
        <v>3</v>
      </c>
      <c r="F51" s="120">
        <v>0</v>
      </c>
      <c r="G51" s="120">
        <v>0</v>
      </c>
      <c r="H51" s="120">
        <v>71873.36</v>
      </c>
      <c r="I51" s="2"/>
      <c r="J51" s="2"/>
      <c r="K51" s="2"/>
    </row>
    <row r="52" spans="1:11" x14ac:dyDescent="0.35">
      <c r="A52" s="2"/>
      <c r="B52" s="120">
        <v>2</v>
      </c>
      <c r="C52" s="120">
        <v>0</v>
      </c>
      <c r="D52" s="120">
        <v>0</v>
      </c>
      <c r="E52" s="120">
        <v>3</v>
      </c>
      <c r="F52" s="120">
        <v>0</v>
      </c>
      <c r="G52" s="120">
        <v>0</v>
      </c>
      <c r="H52" s="120">
        <v>79630.2</v>
      </c>
      <c r="I52" s="2"/>
      <c r="J52" s="2"/>
      <c r="K52" s="2"/>
    </row>
    <row r="53" spans="1:11" x14ac:dyDescent="0.35">
      <c r="A53" s="2"/>
      <c r="B53" s="120">
        <v>2</v>
      </c>
      <c r="C53" s="120">
        <v>0</v>
      </c>
      <c r="D53" s="120">
        <v>0</v>
      </c>
      <c r="E53" s="120">
        <v>0</v>
      </c>
      <c r="F53" s="120">
        <v>4</v>
      </c>
      <c r="G53" s="120">
        <v>0</v>
      </c>
      <c r="H53" s="120">
        <v>81168.88</v>
      </c>
      <c r="I53" s="2"/>
      <c r="J53" s="2"/>
      <c r="K53" s="2"/>
    </row>
    <row r="54" spans="1:11" x14ac:dyDescent="0.35">
      <c r="A54" s="2"/>
      <c r="B54" s="120">
        <v>2</v>
      </c>
      <c r="C54" s="120">
        <v>0</v>
      </c>
      <c r="D54" s="120">
        <v>0</v>
      </c>
      <c r="E54" s="120">
        <v>0</v>
      </c>
      <c r="F54" s="120">
        <v>3</v>
      </c>
      <c r="G54" s="120">
        <v>1</v>
      </c>
      <c r="H54" s="120">
        <v>79918.28</v>
      </c>
      <c r="I54" s="2"/>
      <c r="J54" s="2"/>
      <c r="K54" s="2"/>
    </row>
    <row r="55" spans="1:11" x14ac:dyDescent="0.35">
      <c r="A55" s="2"/>
      <c r="B55" s="120">
        <v>1</v>
      </c>
      <c r="C55" s="120">
        <v>0</v>
      </c>
      <c r="D55" s="120">
        <v>0</v>
      </c>
      <c r="E55" s="120">
        <v>0</v>
      </c>
      <c r="F55" s="120">
        <v>1</v>
      </c>
      <c r="G55" s="120">
        <v>0</v>
      </c>
      <c r="H55" s="120">
        <v>39788.32</v>
      </c>
      <c r="I55" s="2"/>
      <c r="J55" s="2"/>
      <c r="K55" s="2"/>
    </row>
    <row r="56" spans="1:11" x14ac:dyDescent="0.35">
      <c r="A56" s="2"/>
      <c r="B56" s="120">
        <v>2</v>
      </c>
      <c r="C56" s="120">
        <v>0</v>
      </c>
      <c r="D56" s="120">
        <v>0</v>
      </c>
      <c r="E56" s="120">
        <v>0</v>
      </c>
      <c r="F56" s="120">
        <v>1</v>
      </c>
      <c r="G56" s="120">
        <v>0</v>
      </c>
      <c r="H56" s="120">
        <v>48316.84</v>
      </c>
      <c r="I56" s="2"/>
      <c r="J56" s="2"/>
      <c r="K56" s="2"/>
    </row>
    <row r="57" spans="1:11" x14ac:dyDescent="0.35">
      <c r="A57" s="2"/>
      <c r="B57" s="120">
        <v>1</v>
      </c>
      <c r="C57" s="120">
        <v>0</v>
      </c>
      <c r="D57" s="120">
        <v>1</v>
      </c>
      <c r="E57" s="120">
        <v>0</v>
      </c>
      <c r="F57" s="120">
        <v>1</v>
      </c>
      <c r="G57" s="120">
        <v>0</v>
      </c>
      <c r="H57" s="120">
        <v>58773</v>
      </c>
      <c r="I57" s="2"/>
      <c r="J57" s="2"/>
      <c r="K57" s="2"/>
    </row>
    <row r="58" spans="1:11" x14ac:dyDescent="0.35">
      <c r="A58" s="2"/>
      <c r="B58" s="120">
        <v>2</v>
      </c>
      <c r="C58" s="120">
        <v>0</v>
      </c>
      <c r="D58" s="120">
        <v>1</v>
      </c>
      <c r="E58" s="120">
        <v>0</v>
      </c>
      <c r="F58" s="120">
        <v>1</v>
      </c>
      <c r="G58" s="120">
        <v>0</v>
      </c>
      <c r="H58" s="120">
        <v>66970.8</v>
      </c>
      <c r="I58" s="2"/>
      <c r="J58" s="2"/>
      <c r="K58" s="2"/>
    </row>
    <row r="59" spans="1:11" x14ac:dyDescent="0.35">
      <c r="A59" s="2"/>
      <c r="B59" s="120">
        <v>1</v>
      </c>
      <c r="C59" s="120">
        <v>0</v>
      </c>
      <c r="D59" s="120">
        <v>2</v>
      </c>
      <c r="E59" s="120">
        <v>0</v>
      </c>
      <c r="F59" s="120">
        <v>1</v>
      </c>
      <c r="G59" s="120">
        <v>0</v>
      </c>
      <c r="H59" s="120">
        <v>78486.720000000001</v>
      </c>
      <c r="I59" s="2"/>
      <c r="J59" s="2"/>
      <c r="K59" s="2"/>
    </row>
    <row r="60" spans="1:11" x14ac:dyDescent="0.35">
      <c r="A60" s="2"/>
      <c r="B60" s="120">
        <v>2</v>
      </c>
      <c r="C60" s="120">
        <v>0</v>
      </c>
      <c r="D60" s="120">
        <v>2</v>
      </c>
      <c r="E60" s="120">
        <v>0</v>
      </c>
      <c r="F60" s="120">
        <v>1</v>
      </c>
      <c r="G60" s="120">
        <v>0</v>
      </c>
      <c r="H60" s="120">
        <v>85932.08</v>
      </c>
      <c r="I60" s="2"/>
      <c r="J60" s="2"/>
      <c r="K60" s="2"/>
    </row>
    <row r="61" spans="1:11" x14ac:dyDescent="0.35">
      <c r="A61" s="2"/>
      <c r="B61" s="120">
        <v>2</v>
      </c>
      <c r="C61" s="120">
        <v>0</v>
      </c>
      <c r="D61" s="120">
        <v>0</v>
      </c>
      <c r="E61" s="120">
        <v>1</v>
      </c>
      <c r="F61" s="120">
        <v>0</v>
      </c>
      <c r="G61" s="120">
        <v>3</v>
      </c>
      <c r="H61" s="120">
        <v>80208.44</v>
      </c>
      <c r="I61" s="2"/>
      <c r="J61" s="2"/>
      <c r="K61" s="2"/>
    </row>
    <row r="62" spans="1:11" x14ac:dyDescent="0.35">
      <c r="A62" s="2"/>
      <c r="B62" s="120">
        <v>1</v>
      </c>
      <c r="C62" s="120">
        <v>0</v>
      </c>
      <c r="D62" s="120">
        <v>0</v>
      </c>
      <c r="E62" s="120">
        <v>1</v>
      </c>
      <c r="F62" s="120">
        <v>1</v>
      </c>
      <c r="G62" s="120">
        <v>0</v>
      </c>
      <c r="H62" s="120">
        <v>53946.880000000005</v>
      </c>
      <c r="I62" s="2"/>
      <c r="J62" s="2"/>
      <c r="K62" s="2"/>
    </row>
    <row r="63" spans="1:11" x14ac:dyDescent="0.35">
      <c r="A63" s="2"/>
      <c r="B63" s="120">
        <v>2</v>
      </c>
      <c r="C63" s="120">
        <v>0</v>
      </c>
      <c r="D63" s="120">
        <v>0</v>
      </c>
      <c r="E63" s="120">
        <v>1</v>
      </c>
      <c r="F63" s="120">
        <v>1</v>
      </c>
      <c r="G63" s="120">
        <v>0</v>
      </c>
      <c r="H63" s="120">
        <v>62144.679999999993</v>
      </c>
      <c r="I63" s="2"/>
      <c r="J63" s="2"/>
      <c r="K63" s="2"/>
    </row>
    <row r="64" spans="1:11" x14ac:dyDescent="0.35">
      <c r="A64" s="2"/>
      <c r="B64" s="120">
        <v>1</v>
      </c>
      <c r="C64" s="120">
        <v>0</v>
      </c>
      <c r="D64" s="120">
        <v>1</v>
      </c>
      <c r="E64" s="120">
        <v>1</v>
      </c>
      <c r="F64" s="120">
        <v>1</v>
      </c>
      <c r="G64" s="120">
        <v>0</v>
      </c>
      <c r="H64" s="120">
        <v>73666.84</v>
      </c>
      <c r="I64" s="2"/>
      <c r="J64" s="2"/>
      <c r="K64" s="2"/>
    </row>
    <row r="65" spans="1:11" x14ac:dyDescent="0.35">
      <c r="A65" s="2"/>
      <c r="B65" s="120">
        <v>2</v>
      </c>
      <c r="C65" s="120">
        <v>0</v>
      </c>
      <c r="D65" s="120">
        <v>1</v>
      </c>
      <c r="E65" s="120">
        <v>1</v>
      </c>
      <c r="F65" s="120">
        <v>1</v>
      </c>
      <c r="G65" s="120">
        <v>0</v>
      </c>
      <c r="H65" s="120">
        <v>81112.2</v>
      </c>
      <c r="I65" s="2"/>
      <c r="J65" s="2"/>
      <c r="K65" s="2"/>
    </row>
    <row r="66" spans="1:11" x14ac:dyDescent="0.35">
      <c r="A66" s="2"/>
      <c r="B66" s="120">
        <v>2</v>
      </c>
      <c r="C66" s="120">
        <v>0</v>
      </c>
      <c r="D66" s="120">
        <v>0</v>
      </c>
      <c r="E66" s="120">
        <v>1</v>
      </c>
      <c r="F66" s="120">
        <v>1</v>
      </c>
      <c r="G66" s="120">
        <v>2</v>
      </c>
      <c r="H66" s="120">
        <v>81501.679999999993</v>
      </c>
      <c r="I66" s="2"/>
      <c r="J66" s="2"/>
      <c r="K66" s="2"/>
    </row>
    <row r="67" spans="1:11" x14ac:dyDescent="0.35">
      <c r="A67" s="2"/>
      <c r="B67" s="120">
        <v>1</v>
      </c>
      <c r="C67" s="120">
        <v>0</v>
      </c>
      <c r="D67" s="120">
        <v>0</v>
      </c>
      <c r="E67" s="120">
        <v>2</v>
      </c>
      <c r="F67" s="120">
        <v>1</v>
      </c>
      <c r="G67" s="120">
        <v>0</v>
      </c>
      <c r="H67" s="120">
        <v>68840.72</v>
      </c>
      <c r="I67" s="2"/>
      <c r="J67" s="2"/>
      <c r="K67" s="2"/>
    </row>
    <row r="68" spans="1:11" x14ac:dyDescent="0.35">
      <c r="A68" s="2"/>
      <c r="B68" s="120">
        <v>2</v>
      </c>
      <c r="C68" s="120">
        <v>0</v>
      </c>
      <c r="D68" s="120">
        <v>0</v>
      </c>
      <c r="E68" s="120">
        <v>2</v>
      </c>
      <c r="F68" s="120">
        <v>1</v>
      </c>
      <c r="G68" s="120">
        <v>0</v>
      </c>
      <c r="H68" s="120">
        <v>76286.080000000002</v>
      </c>
      <c r="I68" s="2"/>
      <c r="J68" s="2"/>
      <c r="K68" s="2"/>
    </row>
    <row r="69" spans="1:11" x14ac:dyDescent="0.35">
      <c r="A69" s="2"/>
      <c r="B69" s="120">
        <v>2</v>
      </c>
      <c r="C69" s="120">
        <v>0</v>
      </c>
      <c r="D69" s="120">
        <v>0</v>
      </c>
      <c r="E69" s="120">
        <v>1</v>
      </c>
      <c r="F69" s="120">
        <v>2</v>
      </c>
      <c r="G69" s="120">
        <v>1</v>
      </c>
      <c r="H69" s="120">
        <v>82817.279999999999</v>
      </c>
      <c r="I69" s="2"/>
      <c r="J69" s="2"/>
      <c r="K69" s="2"/>
    </row>
    <row r="70" spans="1:11" x14ac:dyDescent="0.35">
      <c r="A70" s="2"/>
      <c r="B70" s="120">
        <v>2</v>
      </c>
      <c r="C70" s="120">
        <v>0</v>
      </c>
      <c r="D70" s="120">
        <v>0</v>
      </c>
      <c r="E70" s="120">
        <v>1</v>
      </c>
      <c r="F70" s="120">
        <v>3</v>
      </c>
      <c r="G70" s="120">
        <v>0</v>
      </c>
      <c r="H70" s="120">
        <v>84067.88</v>
      </c>
      <c r="I70" s="2"/>
      <c r="J70" s="2"/>
      <c r="K70" s="2"/>
    </row>
    <row r="71" spans="1:11" x14ac:dyDescent="0.35">
      <c r="A71" s="2"/>
      <c r="B71" s="120">
        <v>1</v>
      </c>
      <c r="C71" s="120">
        <v>0</v>
      </c>
      <c r="D71" s="120">
        <v>0</v>
      </c>
      <c r="E71" s="120">
        <v>0</v>
      </c>
      <c r="F71" s="120">
        <v>2</v>
      </c>
      <c r="G71" s="120">
        <v>0</v>
      </c>
      <c r="H71" s="120">
        <v>51295.92</v>
      </c>
      <c r="I71" s="2"/>
      <c r="J71" s="2"/>
      <c r="K71" s="2"/>
    </row>
    <row r="72" spans="1:11" x14ac:dyDescent="0.35">
      <c r="A72" s="2"/>
      <c r="B72" s="120">
        <v>2</v>
      </c>
      <c r="C72" s="120">
        <v>0</v>
      </c>
      <c r="D72" s="120">
        <v>0</v>
      </c>
      <c r="E72" s="120">
        <v>0</v>
      </c>
      <c r="F72" s="120">
        <v>2</v>
      </c>
      <c r="G72" s="120">
        <v>0</v>
      </c>
      <c r="H72" s="120">
        <v>59181.719999999994</v>
      </c>
      <c r="I72" s="2"/>
      <c r="J72" s="2"/>
      <c r="K72" s="2"/>
    </row>
    <row r="73" spans="1:11" x14ac:dyDescent="0.35">
      <c r="A73" s="2"/>
      <c r="B73" s="120">
        <v>1</v>
      </c>
      <c r="C73" s="120">
        <v>0</v>
      </c>
      <c r="D73" s="120">
        <v>1</v>
      </c>
      <c r="E73" s="120">
        <v>0</v>
      </c>
      <c r="F73" s="120">
        <v>2</v>
      </c>
      <c r="G73" s="120">
        <v>0</v>
      </c>
      <c r="H73" s="120">
        <v>71206.2</v>
      </c>
      <c r="I73" s="2"/>
      <c r="J73" s="2"/>
      <c r="K73" s="2"/>
    </row>
    <row r="74" spans="1:11" x14ac:dyDescent="0.35">
      <c r="A74" s="2"/>
      <c r="B74" s="120">
        <v>2</v>
      </c>
      <c r="C74" s="120">
        <v>0</v>
      </c>
      <c r="D74" s="120">
        <v>1</v>
      </c>
      <c r="E74" s="120">
        <v>0</v>
      </c>
      <c r="F74" s="120">
        <v>2</v>
      </c>
      <c r="G74" s="120">
        <v>0</v>
      </c>
      <c r="H74" s="120">
        <v>78339.56</v>
      </c>
      <c r="I74" s="2"/>
      <c r="J74" s="2"/>
      <c r="K74" s="2"/>
    </row>
    <row r="75" spans="1:11" x14ac:dyDescent="0.35">
      <c r="A75" s="2"/>
      <c r="B75" s="120">
        <v>2</v>
      </c>
      <c r="C75" s="120">
        <v>0</v>
      </c>
      <c r="D75" s="120">
        <v>0</v>
      </c>
      <c r="E75" s="120">
        <v>2</v>
      </c>
      <c r="F75" s="120">
        <v>0</v>
      </c>
      <c r="G75" s="120">
        <v>2</v>
      </c>
      <c r="H75" s="120">
        <v>84274.32</v>
      </c>
      <c r="I75" s="2"/>
      <c r="J75" s="2"/>
      <c r="K75" s="2"/>
    </row>
    <row r="76" spans="1:11" x14ac:dyDescent="0.35">
      <c r="A76" s="2"/>
      <c r="B76" s="120">
        <v>1</v>
      </c>
      <c r="C76" s="120">
        <v>0</v>
      </c>
      <c r="D76" s="120">
        <v>0</v>
      </c>
      <c r="E76" s="120">
        <v>1</v>
      </c>
      <c r="F76" s="120">
        <v>2</v>
      </c>
      <c r="G76" s="120">
        <v>0</v>
      </c>
      <c r="H76" s="120">
        <v>66380.08</v>
      </c>
      <c r="I76" s="2"/>
      <c r="J76" s="2"/>
      <c r="K76" s="2"/>
    </row>
    <row r="77" spans="1:11" x14ac:dyDescent="0.35">
      <c r="A77" s="2"/>
      <c r="B77" s="120">
        <v>2</v>
      </c>
      <c r="C77" s="120">
        <v>0</v>
      </c>
      <c r="D77" s="120">
        <v>0</v>
      </c>
      <c r="E77" s="120">
        <v>1</v>
      </c>
      <c r="F77" s="120">
        <v>2</v>
      </c>
      <c r="G77" s="120">
        <v>0</v>
      </c>
      <c r="H77" s="120">
        <v>73513.440000000002</v>
      </c>
      <c r="I77" s="2"/>
      <c r="J77" s="2"/>
      <c r="K77" s="2"/>
    </row>
    <row r="78" spans="1:11" x14ac:dyDescent="0.35">
      <c r="A78" s="2"/>
      <c r="B78" s="120">
        <v>2</v>
      </c>
      <c r="C78" s="120">
        <v>0</v>
      </c>
      <c r="D78" s="120">
        <v>1</v>
      </c>
      <c r="E78" s="120">
        <v>0</v>
      </c>
      <c r="F78" s="120">
        <v>0</v>
      </c>
      <c r="G78" s="120">
        <v>3</v>
      </c>
      <c r="H78" s="120">
        <v>85031.44</v>
      </c>
      <c r="I78" s="2"/>
      <c r="J78" s="2"/>
      <c r="K78" s="2"/>
    </row>
    <row r="79" spans="1:11" x14ac:dyDescent="0.35">
      <c r="A79" s="2"/>
      <c r="B79" s="120">
        <v>2</v>
      </c>
      <c r="C79" s="120">
        <v>0</v>
      </c>
      <c r="D79" s="120">
        <v>0</v>
      </c>
      <c r="E79" s="120">
        <v>2</v>
      </c>
      <c r="F79" s="120">
        <v>1</v>
      </c>
      <c r="G79" s="120">
        <v>1</v>
      </c>
      <c r="H79" s="120">
        <v>85589.92</v>
      </c>
      <c r="I79" s="2"/>
      <c r="J79" s="2"/>
      <c r="K79" s="2"/>
    </row>
    <row r="80" spans="1:11" x14ac:dyDescent="0.35">
      <c r="A80" s="2"/>
      <c r="B80" s="120">
        <v>1</v>
      </c>
      <c r="C80" s="120">
        <v>0</v>
      </c>
      <c r="D80" s="120">
        <v>0</v>
      </c>
      <c r="E80" s="120">
        <v>0</v>
      </c>
      <c r="F80" s="120">
        <v>3</v>
      </c>
      <c r="G80" s="120">
        <v>0</v>
      </c>
      <c r="H80" s="120">
        <v>63793.599999999999</v>
      </c>
      <c r="I80" s="2"/>
      <c r="J80" s="2"/>
      <c r="K80" s="2"/>
    </row>
    <row r="81" spans="1:11" x14ac:dyDescent="0.35">
      <c r="A81" s="2"/>
      <c r="B81" s="120">
        <v>2</v>
      </c>
      <c r="C81" s="120">
        <v>0</v>
      </c>
      <c r="D81" s="120">
        <v>0</v>
      </c>
      <c r="E81" s="120">
        <v>0</v>
      </c>
      <c r="F81" s="120">
        <v>3</v>
      </c>
      <c r="G81" s="120">
        <v>0</v>
      </c>
      <c r="H81" s="120">
        <v>70614.44</v>
      </c>
      <c r="I81" s="2"/>
      <c r="J81" s="2"/>
      <c r="K81" s="2"/>
    </row>
    <row r="82" spans="1:11" x14ac:dyDescent="0.35">
      <c r="A82" s="2"/>
      <c r="B82" s="120">
        <v>2</v>
      </c>
      <c r="C82" s="120">
        <v>0</v>
      </c>
      <c r="D82" s="120">
        <v>1</v>
      </c>
      <c r="E82" s="120">
        <v>0</v>
      </c>
      <c r="F82" s="120">
        <v>1</v>
      </c>
      <c r="G82" s="120">
        <v>2</v>
      </c>
      <c r="H82" s="120">
        <v>86327.8</v>
      </c>
      <c r="I82" s="2"/>
      <c r="J82" s="2"/>
      <c r="K82" s="2"/>
    </row>
    <row r="83" spans="1:11" x14ac:dyDescent="0.35">
      <c r="A83" s="2"/>
      <c r="B83" s="120">
        <v>2</v>
      </c>
      <c r="C83" s="120">
        <v>0</v>
      </c>
      <c r="D83" s="120">
        <v>0</v>
      </c>
      <c r="E83" s="120">
        <v>2</v>
      </c>
      <c r="F83" s="120">
        <v>2</v>
      </c>
      <c r="G83" s="120">
        <v>0</v>
      </c>
      <c r="H83" s="120">
        <v>86840.52</v>
      </c>
      <c r="I83" s="2"/>
      <c r="J83" s="2"/>
      <c r="K83" s="2"/>
    </row>
    <row r="84" spans="1:11" x14ac:dyDescent="0.35">
      <c r="A84" s="2"/>
      <c r="B84" s="120">
        <v>2</v>
      </c>
      <c r="C84" s="120">
        <v>0</v>
      </c>
      <c r="D84" s="120">
        <v>1</v>
      </c>
      <c r="E84" s="120">
        <v>0</v>
      </c>
      <c r="F84" s="120">
        <v>2</v>
      </c>
      <c r="G84" s="120">
        <v>1</v>
      </c>
      <c r="H84" s="120">
        <v>87643.400000000009</v>
      </c>
      <c r="I84" s="2"/>
      <c r="J84" s="2"/>
      <c r="K84" s="2"/>
    </row>
    <row r="85" spans="1:11" x14ac:dyDescent="0.35">
      <c r="A85" s="2"/>
      <c r="B85" s="120">
        <v>1</v>
      </c>
      <c r="C85" s="120">
        <v>0</v>
      </c>
      <c r="D85" s="120">
        <v>0</v>
      </c>
      <c r="E85" s="120">
        <v>0</v>
      </c>
      <c r="F85" s="120">
        <v>0</v>
      </c>
      <c r="G85" s="120">
        <v>1</v>
      </c>
      <c r="H85" s="120">
        <v>38262.119999999995</v>
      </c>
      <c r="I85" s="2"/>
      <c r="J85" s="2"/>
      <c r="K85" s="2"/>
    </row>
    <row r="86" spans="1:11" x14ac:dyDescent="0.35">
      <c r="A86" s="2"/>
      <c r="B86" s="120">
        <v>2</v>
      </c>
      <c r="C86" s="120">
        <v>0</v>
      </c>
      <c r="D86" s="120">
        <v>0</v>
      </c>
      <c r="E86" s="120">
        <v>0</v>
      </c>
      <c r="F86" s="120">
        <v>0</v>
      </c>
      <c r="G86" s="120">
        <v>1</v>
      </c>
      <c r="H86" s="120">
        <v>47102.119999999995</v>
      </c>
      <c r="I86" s="2"/>
      <c r="J86" s="2"/>
      <c r="K86" s="2"/>
    </row>
    <row r="87" spans="1:11" x14ac:dyDescent="0.35">
      <c r="A87" s="2"/>
      <c r="B87" s="120">
        <v>1</v>
      </c>
      <c r="C87" s="120">
        <v>0</v>
      </c>
      <c r="D87" s="120">
        <v>1</v>
      </c>
      <c r="E87" s="120">
        <v>0</v>
      </c>
      <c r="F87" s="120">
        <v>0</v>
      </c>
      <c r="G87" s="120">
        <v>1</v>
      </c>
      <c r="H87" s="120">
        <v>57268.639999999999</v>
      </c>
      <c r="I87" s="2"/>
      <c r="J87" s="2"/>
      <c r="K87" s="2"/>
    </row>
    <row r="88" spans="1:11" x14ac:dyDescent="0.35">
      <c r="A88" s="2"/>
      <c r="B88" s="120">
        <v>2</v>
      </c>
      <c r="C88" s="120">
        <v>0</v>
      </c>
      <c r="D88" s="120">
        <v>1</v>
      </c>
      <c r="E88" s="120">
        <v>0</v>
      </c>
      <c r="F88" s="120">
        <v>0</v>
      </c>
      <c r="G88" s="120">
        <v>1</v>
      </c>
      <c r="H88" s="120">
        <v>65778.44</v>
      </c>
      <c r="I88" s="2"/>
      <c r="J88" s="2"/>
      <c r="K88" s="2"/>
    </row>
    <row r="89" spans="1:11" x14ac:dyDescent="0.35">
      <c r="A89" s="2"/>
      <c r="B89" s="120">
        <v>1</v>
      </c>
      <c r="C89" s="120">
        <v>0</v>
      </c>
      <c r="D89" s="120">
        <v>2</v>
      </c>
      <c r="E89" s="120">
        <v>0</v>
      </c>
      <c r="F89" s="120">
        <v>0</v>
      </c>
      <c r="G89" s="120">
        <v>1</v>
      </c>
      <c r="H89" s="120">
        <v>75869.56</v>
      </c>
      <c r="I89" s="2"/>
      <c r="J89" s="2"/>
      <c r="K89" s="2"/>
    </row>
    <row r="90" spans="1:11" x14ac:dyDescent="0.35">
      <c r="A90" s="2"/>
      <c r="B90" s="120">
        <v>2</v>
      </c>
      <c r="C90" s="120">
        <v>0</v>
      </c>
      <c r="D90" s="120">
        <v>2</v>
      </c>
      <c r="E90" s="120">
        <v>0</v>
      </c>
      <c r="F90" s="120">
        <v>0</v>
      </c>
      <c r="G90" s="120">
        <v>1</v>
      </c>
      <c r="H90" s="120">
        <v>84678.36</v>
      </c>
      <c r="I90" s="2"/>
      <c r="J90" s="2"/>
      <c r="K90" s="2"/>
    </row>
    <row r="91" spans="1:11" x14ac:dyDescent="0.35">
      <c r="A91" s="2"/>
      <c r="B91" s="120">
        <v>2</v>
      </c>
      <c r="C91" s="120">
        <v>0</v>
      </c>
      <c r="D91" s="120">
        <v>0</v>
      </c>
      <c r="E91" s="120">
        <v>3</v>
      </c>
      <c r="F91" s="120">
        <v>0</v>
      </c>
      <c r="G91" s="120">
        <v>1</v>
      </c>
      <c r="H91" s="120">
        <v>88308.479999999996</v>
      </c>
      <c r="I91" s="2"/>
      <c r="J91" s="2"/>
      <c r="K91" s="2"/>
    </row>
    <row r="92" spans="1:11" x14ac:dyDescent="0.35">
      <c r="A92" s="2"/>
      <c r="B92" s="120">
        <v>1</v>
      </c>
      <c r="C92" s="120">
        <v>0</v>
      </c>
      <c r="D92" s="120">
        <v>0</v>
      </c>
      <c r="E92" s="120">
        <v>1</v>
      </c>
      <c r="F92" s="120">
        <v>0</v>
      </c>
      <c r="G92" s="120">
        <v>1</v>
      </c>
      <c r="H92" s="120">
        <v>52445.64</v>
      </c>
      <c r="I92" s="2"/>
      <c r="J92" s="2"/>
      <c r="K92" s="2"/>
    </row>
    <row r="93" spans="1:11" x14ac:dyDescent="0.35">
      <c r="A93" s="2"/>
      <c r="B93" s="120">
        <v>2</v>
      </c>
      <c r="C93" s="120">
        <v>0</v>
      </c>
      <c r="D93" s="120">
        <v>0</v>
      </c>
      <c r="E93" s="120">
        <v>1</v>
      </c>
      <c r="F93" s="120">
        <v>0</v>
      </c>
      <c r="G93" s="120">
        <v>1</v>
      </c>
      <c r="H93" s="120">
        <v>63189.880000000005</v>
      </c>
      <c r="I93" s="2"/>
      <c r="J93" s="2"/>
      <c r="K93" s="2"/>
    </row>
    <row r="94" spans="1:11" x14ac:dyDescent="0.35">
      <c r="A94" s="2"/>
      <c r="B94" s="120">
        <v>1</v>
      </c>
      <c r="C94" s="120">
        <v>0</v>
      </c>
      <c r="D94" s="120">
        <v>1</v>
      </c>
      <c r="E94" s="120">
        <v>1</v>
      </c>
      <c r="F94" s="120">
        <v>0</v>
      </c>
      <c r="G94" s="120">
        <v>1</v>
      </c>
      <c r="H94" s="120">
        <v>71052.800000000003</v>
      </c>
      <c r="I94" s="2"/>
      <c r="J94" s="2"/>
      <c r="K94" s="2"/>
    </row>
    <row r="95" spans="1:11" x14ac:dyDescent="0.35">
      <c r="A95" s="2"/>
      <c r="B95" s="120">
        <v>2</v>
      </c>
      <c r="C95" s="120">
        <v>0</v>
      </c>
      <c r="D95" s="120">
        <v>1</v>
      </c>
      <c r="E95" s="120">
        <v>1</v>
      </c>
      <c r="F95" s="120">
        <v>0</v>
      </c>
      <c r="G95" s="120">
        <v>1</v>
      </c>
      <c r="H95" s="120">
        <v>79861.599999999991</v>
      </c>
      <c r="I95" s="2"/>
      <c r="J95" s="2"/>
      <c r="K95" s="2"/>
    </row>
    <row r="96" spans="1:11" x14ac:dyDescent="0.35">
      <c r="A96" s="2"/>
      <c r="B96" s="120">
        <v>2</v>
      </c>
      <c r="C96" s="120">
        <v>0</v>
      </c>
      <c r="D96" s="120">
        <v>1</v>
      </c>
      <c r="E96" s="120">
        <v>0</v>
      </c>
      <c r="F96" s="120">
        <v>3</v>
      </c>
      <c r="G96" s="120">
        <v>0</v>
      </c>
      <c r="H96" s="120">
        <v>88894</v>
      </c>
      <c r="I96" s="2"/>
      <c r="J96" s="2"/>
      <c r="K96" s="2"/>
    </row>
    <row r="97" spans="1:11" x14ac:dyDescent="0.35">
      <c r="A97" s="2"/>
      <c r="B97" s="120">
        <v>1</v>
      </c>
      <c r="C97" s="120">
        <v>0</v>
      </c>
      <c r="D97" s="120">
        <v>0</v>
      </c>
      <c r="E97" s="120">
        <v>2</v>
      </c>
      <c r="F97" s="120">
        <v>0</v>
      </c>
      <c r="G97" s="120">
        <v>1</v>
      </c>
      <c r="H97" s="120">
        <v>66226.679999999993</v>
      </c>
      <c r="I97" s="2"/>
      <c r="J97" s="2"/>
      <c r="K97" s="2"/>
    </row>
    <row r="98" spans="1:11" x14ac:dyDescent="0.35">
      <c r="A98" s="2"/>
      <c r="B98" s="120">
        <v>2</v>
      </c>
      <c r="C98" s="120">
        <v>0</v>
      </c>
      <c r="D98" s="120">
        <v>0</v>
      </c>
      <c r="E98" s="120">
        <v>2</v>
      </c>
      <c r="F98" s="120">
        <v>0</v>
      </c>
      <c r="G98" s="120">
        <v>1</v>
      </c>
      <c r="H98" s="120">
        <v>75035.48</v>
      </c>
      <c r="I98" s="2"/>
      <c r="J98" s="2"/>
      <c r="K98" s="2"/>
    </row>
    <row r="99" spans="1:11" x14ac:dyDescent="0.35">
      <c r="A99" s="2"/>
      <c r="B99" s="120">
        <v>2</v>
      </c>
      <c r="C99" s="120">
        <v>0</v>
      </c>
      <c r="D99" s="120">
        <v>1</v>
      </c>
      <c r="E99" s="120">
        <v>1</v>
      </c>
      <c r="F99" s="120">
        <v>0</v>
      </c>
      <c r="G99" s="120">
        <v>2</v>
      </c>
      <c r="H99" s="120">
        <v>89100.44</v>
      </c>
      <c r="I99" s="2"/>
      <c r="J99" s="2"/>
      <c r="K99" s="2"/>
    </row>
    <row r="100" spans="1:11" x14ac:dyDescent="0.35">
      <c r="A100" s="2"/>
      <c r="B100" s="120">
        <v>2</v>
      </c>
      <c r="C100" s="120">
        <v>0</v>
      </c>
      <c r="D100" s="120">
        <v>0</v>
      </c>
      <c r="E100" s="120">
        <v>3</v>
      </c>
      <c r="F100" s="120">
        <v>1</v>
      </c>
      <c r="G100" s="120">
        <v>0</v>
      </c>
      <c r="H100" s="120">
        <v>89558.56</v>
      </c>
      <c r="I100" s="2"/>
      <c r="J100" s="2"/>
      <c r="K100" s="2"/>
    </row>
    <row r="101" spans="1:11" x14ac:dyDescent="0.35">
      <c r="A101" s="2"/>
      <c r="B101" s="120">
        <v>1</v>
      </c>
      <c r="C101" s="120">
        <v>0</v>
      </c>
      <c r="D101" s="120">
        <v>0</v>
      </c>
      <c r="E101" s="120">
        <v>0</v>
      </c>
      <c r="F101" s="120">
        <v>1</v>
      </c>
      <c r="G101" s="120">
        <v>1</v>
      </c>
      <c r="H101" s="120">
        <v>49794.68</v>
      </c>
      <c r="I101" s="2"/>
      <c r="J101" s="2"/>
      <c r="K101" s="2"/>
    </row>
    <row r="102" spans="1:11" x14ac:dyDescent="0.35">
      <c r="A102" s="2"/>
      <c r="B102" s="120">
        <v>2</v>
      </c>
      <c r="C102" s="120">
        <v>0</v>
      </c>
      <c r="D102" s="120">
        <v>0</v>
      </c>
      <c r="E102" s="120">
        <v>0</v>
      </c>
      <c r="F102" s="120">
        <v>1</v>
      </c>
      <c r="G102" s="120">
        <v>1</v>
      </c>
      <c r="H102" s="120">
        <v>57992.480000000003</v>
      </c>
      <c r="I102" s="2"/>
      <c r="J102" s="2"/>
      <c r="K102" s="2"/>
    </row>
    <row r="103" spans="1:11" x14ac:dyDescent="0.35">
      <c r="A103" s="2"/>
      <c r="B103" s="120">
        <v>1</v>
      </c>
      <c r="C103" s="120">
        <v>0</v>
      </c>
      <c r="D103" s="120">
        <v>1</v>
      </c>
      <c r="E103" s="120">
        <v>0</v>
      </c>
      <c r="F103" s="120">
        <v>1</v>
      </c>
      <c r="G103" s="120">
        <v>1</v>
      </c>
      <c r="H103" s="120">
        <v>68528.2</v>
      </c>
      <c r="I103" s="2"/>
      <c r="J103" s="2"/>
      <c r="K103" s="2"/>
    </row>
    <row r="104" spans="1:11" x14ac:dyDescent="0.35">
      <c r="A104" s="2"/>
      <c r="B104" s="120">
        <v>2</v>
      </c>
      <c r="C104" s="120">
        <v>0</v>
      </c>
      <c r="D104" s="120">
        <v>1</v>
      </c>
      <c r="E104" s="120">
        <v>0</v>
      </c>
      <c r="F104" s="120">
        <v>1</v>
      </c>
      <c r="G104" s="120">
        <v>1</v>
      </c>
      <c r="H104" s="120">
        <v>77088.960000000006</v>
      </c>
      <c r="I104" s="2"/>
      <c r="J104" s="2"/>
      <c r="K104" s="2"/>
    </row>
    <row r="105" spans="1:11" x14ac:dyDescent="0.35">
      <c r="A105" s="2"/>
      <c r="B105" s="120">
        <v>2</v>
      </c>
      <c r="C105" s="120">
        <v>0</v>
      </c>
      <c r="D105" s="120">
        <v>1</v>
      </c>
      <c r="E105" s="120">
        <v>1</v>
      </c>
      <c r="F105" s="120">
        <v>1</v>
      </c>
      <c r="G105" s="120">
        <v>1</v>
      </c>
      <c r="H105" s="120">
        <v>90416.04</v>
      </c>
      <c r="I105" s="2"/>
      <c r="J105" s="2"/>
      <c r="K105" s="2"/>
    </row>
    <row r="106" spans="1:11" x14ac:dyDescent="0.35">
      <c r="A106" s="2"/>
      <c r="B106" s="120">
        <v>1</v>
      </c>
      <c r="C106" s="120">
        <v>0</v>
      </c>
      <c r="D106" s="120">
        <v>0</v>
      </c>
      <c r="E106" s="120">
        <v>1</v>
      </c>
      <c r="F106" s="120">
        <v>1</v>
      </c>
      <c r="G106" s="120">
        <v>1</v>
      </c>
      <c r="H106" s="120">
        <v>63702.080000000002</v>
      </c>
      <c r="I106" s="2"/>
      <c r="J106" s="2"/>
      <c r="K106" s="2"/>
    </row>
    <row r="107" spans="1:11" x14ac:dyDescent="0.35">
      <c r="A107" s="2"/>
      <c r="B107" s="120">
        <v>2</v>
      </c>
      <c r="C107" s="120">
        <v>0</v>
      </c>
      <c r="D107" s="120">
        <v>0</v>
      </c>
      <c r="E107" s="120">
        <v>1</v>
      </c>
      <c r="F107" s="120">
        <v>1</v>
      </c>
      <c r="G107" s="120">
        <v>1</v>
      </c>
      <c r="H107" s="120">
        <v>72262.84</v>
      </c>
      <c r="I107" s="2"/>
      <c r="J107" s="2"/>
      <c r="K107" s="2"/>
    </row>
    <row r="108" spans="1:11" x14ac:dyDescent="0.35">
      <c r="A108" s="2"/>
      <c r="B108" s="120">
        <v>2</v>
      </c>
      <c r="C108" s="120">
        <v>0</v>
      </c>
      <c r="D108" s="120">
        <v>1</v>
      </c>
      <c r="E108" s="120">
        <v>1</v>
      </c>
      <c r="F108" s="120">
        <v>2</v>
      </c>
      <c r="G108" s="120">
        <v>0</v>
      </c>
      <c r="H108" s="120">
        <v>91666.64</v>
      </c>
      <c r="I108" s="2"/>
      <c r="J108" s="2"/>
      <c r="K108" s="2"/>
    </row>
    <row r="109" spans="1:11" x14ac:dyDescent="0.35">
      <c r="A109" s="2"/>
      <c r="B109" s="120">
        <v>2</v>
      </c>
      <c r="C109" s="120">
        <v>0</v>
      </c>
      <c r="D109" s="120">
        <v>0</v>
      </c>
      <c r="E109" s="120">
        <v>4</v>
      </c>
      <c r="F109" s="120">
        <v>0</v>
      </c>
      <c r="G109" s="120">
        <v>0</v>
      </c>
      <c r="H109" s="120">
        <v>92903.2</v>
      </c>
      <c r="I109" s="2"/>
      <c r="J109" s="2"/>
      <c r="K109" s="2"/>
    </row>
    <row r="110" spans="1:11" x14ac:dyDescent="0.35">
      <c r="A110" s="2"/>
      <c r="B110" s="120">
        <v>1</v>
      </c>
      <c r="C110" s="120">
        <v>0</v>
      </c>
      <c r="D110" s="120">
        <v>0</v>
      </c>
      <c r="E110" s="120">
        <v>0</v>
      </c>
      <c r="F110" s="120">
        <v>2</v>
      </c>
      <c r="G110" s="120">
        <v>1</v>
      </c>
      <c r="H110" s="120">
        <v>61051.64</v>
      </c>
      <c r="I110" s="2"/>
      <c r="J110" s="2"/>
      <c r="K110" s="2"/>
    </row>
    <row r="111" spans="1:11" x14ac:dyDescent="0.35">
      <c r="A111" s="2"/>
      <c r="B111" s="120">
        <v>2</v>
      </c>
      <c r="C111" s="120">
        <v>0</v>
      </c>
      <c r="D111" s="120">
        <v>0</v>
      </c>
      <c r="E111" s="120">
        <v>0</v>
      </c>
      <c r="F111" s="120">
        <v>2</v>
      </c>
      <c r="G111" s="120">
        <v>1</v>
      </c>
      <c r="H111" s="120">
        <v>69364.36</v>
      </c>
      <c r="I111" s="2"/>
      <c r="J111" s="2"/>
      <c r="K111" s="2"/>
    </row>
    <row r="112" spans="1:11" x14ac:dyDescent="0.35">
      <c r="A112" s="2"/>
      <c r="B112" s="120">
        <v>2</v>
      </c>
      <c r="C112" s="120">
        <v>0</v>
      </c>
      <c r="D112" s="120">
        <v>1</v>
      </c>
      <c r="E112" s="120">
        <v>2</v>
      </c>
      <c r="F112" s="120">
        <v>0</v>
      </c>
      <c r="G112" s="120">
        <v>1</v>
      </c>
      <c r="H112" s="120">
        <v>93134.599999999991</v>
      </c>
      <c r="I112" s="2"/>
      <c r="J112" s="2"/>
      <c r="K112" s="2"/>
    </row>
    <row r="113" spans="1:11" x14ac:dyDescent="0.35">
      <c r="A113" s="2"/>
      <c r="B113" s="120">
        <v>2</v>
      </c>
      <c r="C113" s="120">
        <v>0</v>
      </c>
      <c r="D113" s="120">
        <v>2</v>
      </c>
      <c r="E113" s="120">
        <v>0</v>
      </c>
      <c r="F113" s="120">
        <v>0</v>
      </c>
      <c r="G113" s="120">
        <v>2</v>
      </c>
      <c r="H113" s="120">
        <v>93917.2</v>
      </c>
      <c r="I113" s="2"/>
      <c r="J113" s="2"/>
      <c r="K113" s="2"/>
    </row>
    <row r="114" spans="1:11" x14ac:dyDescent="0.35">
      <c r="A114" s="2"/>
      <c r="B114" s="120">
        <v>2</v>
      </c>
      <c r="C114" s="120">
        <v>0</v>
      </c>
      <c r="D114" s="120">
        <v>1</v>
      </c>
      <c r="E114" s="120">
        <v>2</v>
      </c>
      <c r="F114" s="120">
        <v>1</v>
      </c>
      <c r="G114" s="120">
        <v>0</v>
      </c>
      <c r="H114" s="120">
        <v>94384.68</v>
      </c>
      <c r="I114" s="2"/>
      <c r="J114" s="2"/>
      <c r="K114" s="2"/>
    </row>
    <row r="115" spans="1:11" x14ac:dyDescent="0.35">
      <c r="A115" s="2"/>
      <c r="B115" s="120">
        <v>1</v>
      </c>
      <c r="C115" s="120">
        <v>0</v>
      </c>
      <c r="D115" s="120">
        <v>0</v>
      </c>
      <c r="E115" s="120">
        <v>0</v>
      </c>
      <c r="F115" s="120">
        <v>0</v>
      </c>
      <c r="G115" s="120">
        <v>2</v>
      </c>
      <c r="H115" s="120">
        <v>48202.96</v>
      </c>
      <c r="I115" s="2"/>
      <c r="J115" s="2"/>
      <c r="K115" s="2"/>
    </row>
    <row r="116" spans="1:11" x14ac:dyDescent="0.35">
      <c r="A116" s="2"/>
      <c r="B116" s="120">
        <v>2</v>
      </c>
      <c r="C116" s="120">
        <v>0</v>
      </c>
      <c r="D116" s="120">
        <v>0</v>
      </c>
      <c r="E116" s="120">
        <v>0</v>
      </c>
      <c r="F116" s="120">
        <v>0</v>
      </c>
      <c r="G116" s="120">
        <v>2</v>
      </c>
      <c r="H116" s="120">
        <v>56712.760000000009</v>
      </c>
      <c r="I116" s="2"/>
      <c r="J116" s="2"/>
      <c r="K116" s="2"/>
    </row>
    <row r="117" spans="1:11" x14ac:dyDescent="0.35">
      <c r="A117" s="2"/>
      <c r="B117" s="120">
        <v>1</v>
      </c>
      <c r="C117" s="120">
        <v>0</v>
      </c>
      <c r="D117" s="120">
        <v>1</v>
      </c>
      <c r="E117" s="120">
        <v>0</v>
      </c>
      <c r="F117" s="120">
        <v>0</v>
      </c>
      <c r="G117" s="120">
        <v>2</v>
      </c>
      <c r="H117" s="120">
        <v>66958.320000000007</v>
      </c>
      <c r="I117" s="2"/>
      <c r="J117" s="2"/>
      <c r="K117" s="2"/>
    </row>
    <row r="118" spans="1:11" x14ac:dyDescent="0.35">
      <c r="A118" s="2"/>
      <c r="B118" s="120">
        <v>2</v>
      </c>
      <c r="C118" s="120">
        <v>0</v>
      </c>
      <c r="D118" s="120">
        <v>1</v>
      </c>
      <c r="E118" s="120">
        <v>0</v>
      </c>
      <c r="F118" s="120">
        <v>0</v>
      </c>
      <c r="G118" s="120">
        <v>2</v>
      </c>
      <c r="H118" s="120">
        <v>75770.239999999991</v>
      </c>
      <c r="I118" s="2"/>
      <c r="J118" s="2"/>
      <c r="K118" s="2"/>
    </row>
    <row r="119" spans="1:11" x14ac:dyDescent="0.35">
      <c r="A119" s="2"/>
      <c r="B119" s="120">
        <v>2</v>
      </c>
      <c r="C119" s="120">
        <v>0</v>
      </c>
      <c r="D119" s="120">
        <v>2</v>
      </c>
      <c r="E119" s="120">
        <v>0</v>
      </c>
      <c r="F119" s="120">
        <v>1</v>
      </c>
      <c r="G119" s="120">
        <v>1</v>
      </c>
      <c r="H119" s="120">
        <v>95235.92</v>
      </c>
      <c r="I119" s="2"/>
      <c r="J119" s="2"/>
      <c r="K119" s="2"/>
    </row>
    <row r="120" spans="1:11" x14ac:dyDescent="0.35">
      <c r="A120" s="2"/>
      <c r="B120" s="120">
        <v>1</v>
      </c>
      <c r="C120" s="120">
        <v>0</v>
      </c>
      <c r="D120" s="120">
        <v>0</v>
      </c>
      <c r="E120" s="120">
        <v>1</v>
      </c>
      <c r="F120" s="120">
        <v>0</v>
      </c>
      <c r="G120" s="120">
        <v>2</v>
      </c>
      <c r="H120" s="120">
        <v>62135.320000000007</v>
      </c>
      <c r="I120" s="2"/>
      <c r="J120" s="2"/>
      <c r="K120" s="2"/>
    </row>
    <row r="121" spans="1:11" x14ac:dyDescent="0.35">
      <c r="A121" s="2"/>
      <c r="B121" s="120">
        <v>2</v>
      </c>
      <c r="C121" s="120">
        <v>0</v>
      </c>
      <c r="D121" s="120">
        <v>0</v>
      </c>
      <c r="E121" s="120">
        <v>1</v>
      </c>
      <c r="F121" s="120">
        <v>0</v>
      </c>
      <c r="G121" s="120">
        <v>2</v>
      </c>
      <c r="H121" s="120">
        <v>70947.239999999991</v>
      </c>
      <c r="I121" s="2"/>
      <c r="J121" s="2"/>
      <c r="K121" s="2"/>
    </row>
    <row r="122" spans="1:11" x14ac:dyDescent="0.35">
      <c r="A122" s="2"/>
      <c r="B122" s="120">
        <v>2</v>
      </c>
      <c r="C122" s="120">
        <v>0</v>
      </c>
      <c r="D122" s="120">
        <v>2</v>
      </c>
      <c r="E122" s="120">
        <v>0</v>
      </c>
      <c r="F122" s="120">
        <v>2</v>
      </c>
      <c r="G122" s="120">
        <v>0</v>
      </c>
      <c r="H122" s="120">
        <v>96486.52</v>
      </c>
      <c r="I122" s="2"/>
      <c r="J122" s="2"/>
      <c r="K122" s="2"/>
    </row>
    <row r="123" spans="1:11" x14ac:dyDescent="0.35">
      <c r="A123" s="2"/>
      <c r="B123" s="120">
        <v>2</v>
      </c>
      <c r="C123" s="120">
        <v>0</v>
      </c>
      <c r="D123" s="120">
        <v>1</v>
      </c>
      <c r="E123" s="120">
        <v>3</v>
      </c>
      <c r="F123" s="120">
        <v>0</v>
      </c>
      <c r="G123" s="120">
        <v>0</v>
      </c>
      <c r="H123" s="120">
        <v>97729.32</v>
      </c>
      <c r="I123" s="2"/>
      <c r="J123" s="2"/>
      <c r="K123" s="2"/>
    </row>
    <row r="124" spans="1:11" x14ac:dyDescent="0.35">
      <c r="A124" s="2"/>
      <c r="B124" s="120">
        <v>1</v>
      </c>
      <c r="C124" s="120">
        <v>0</v>
      </c>
      <c r="D124" s="120">
        <v>0</v>
      </c>
      <c r="E124" s="120">
        <v>0</v>
      </c>
      <c r="F124" s="120">
        <v>1</v>
      </c>
      <c r="G124" s="120">
        <v>2</v>
      </c>
      <c r="H124" s="120">
        <v>59484.36</v>
      </c>
      <c r="I124" s="2"/>
      <c r="J124" s="2"/>
      <c r="K124" s="2"/>
    </row>
    <row r="125" spans="1:11" x14ac:dyDescent="0.35">
      <c r="A125" s="2"/>
      <c r="B125" s="120">
        <v>2</v>
      </c>
      <c r="C125" s="120">
        <v>0</v>
      </c>
      <c r="D125" s="120">
        <v>0</v>
      </c>
      <c r="E125" s="120">
        <v>0</v>
      </c>
      <c r="F125" s="120">
        <v>1</v>
      </c>
      <c r="G125" s="120">
        <v>2</v>
      </c>
      <c r="H125" s="120">
        <v>68048.239999999991</v>
      </c>
      <c r="I125" s="2"/>
      <c r="J125" s="2"/>
      <c r="K125" s="2"/>
    </row>
    <row r="126" spans="1:11" x14ac:dyDescent="0.35">
      <c r="A126" s="2"/>
      <c r="B126" s="120">
        <v>2</v>
      </c>
      <c r="C126" s="120">
        <v>0</v>
      </c>
      <c r="D126" s="120">
        <v>2</v>
      </c>
      <c r="E126" s="120">
        <v>1</v>
      </c>
      <c r="F126" s="120">
        <v>0</v>
      </c>
      <c r="G126" s="120">
        <v>1</v>
      </c>
      <c r="H126" s="120">
        <v>97954.48</v>
      </c>
      <c r="I126" s="2"/>
      <c r="J126" s="2"/>
      <c r="K126" s="2"/>
    </row>
    <row r="127" spans="1:11" x14ac:dyDescent="0.35">
      <c r="A127" s="2"/>
      <c r="B127" s="120">
        <v>2</v>
      </c>
      <c r="C127" s="120">
        <v>0</v>
      </c>
      <c r="D127" s="120">
        <v>2</v>
      </c>
      <c r="E127" s="120">
        <v>1</v>
      </c>
      <c r="F127" s="120">
        <v>1</v>
      </c>
      <c r="G127" s="120">
        <v>0</v>
      </c>
      <c r="H127" s="120">
        <v>99204.56</v>
      </c>
      <c r="I127" s="2"/>
      <c r="J127" s="2"/>
      <c r="K127" s="2"/>
    </row>
    <row r="128" spans="1:11" x14ac:dyDescent="0.35">
      <c r="A128" s="2"/>
      <c r="B128" s="120">
        <v>2</v>
      </c>
      <c r="C128" s="120">
        <v>0</v>
      </c>
      <c r="D128" s="120">
        <v>2</v>
      </c>
      <c r="E128" s="120">
        <v>2</v>
      </c>
      <c r="F128" s="120">
        <v>0</v>
      </c>
      <c r="G128" s="120">
        <v>0</v>
      </c>
      <c r="H128" s="120">
        <v>102549.2</v>
      </c>
      <c r="I128" s="2"/>
      <c r="J128" s="2"/>
      <c r="K128" s="2"/>
    </row>
    <row r="129" spans="1:11" x14ac:dyDescent="0.35">
      <c r="A129" s="2"/>
      <c r="B129" s="120">
        <v>1</v>
      </c>
      <c r="C129" s="120">
        <v>0</v>
      </c>
      <c r="D129" s="120">
        <v>0</v>
      </c>
      <c r="E129" s="120">
        <v>0</v>
      </c>
      <c r="F129" s="120">
        <v>0</v>
      </c>
      <c r="G129" s="120">
        <v>3</v>
      </c>
      <c r="H129" s="120">
        <v>57915.519999999997</v>
      </c>
      <c r="I129" s="2"/>
      <c r="J129" s="2"/>
      <c r="K129" s="2"/>
    </row>
    <row r="130" spans="1:11" x14ac:dyDescent="0.35">
      <c r="A130" s="2"/>
      <c r="B130" s="120">
        <v>2</v>
      </c>
      <c r="C130" s="120">
        <v>0</v>
      </c>
      <c r="D130" s="120">
        <v>0</v>
      </c>
      <c r="E130" s="120">
        <v>0</v>
      </c>
      <c r="F130" s="120">
        <v>0</v>
      </c>
      <c r="G130" s="120">
        <v>3</v>
      </c>
      <c r="H130" s="120">
        <v>65671.320000000007</v>
      </c>
      <c r="I130" s="2"/>
      <c r="J130" s="2"/>
      <c r="K130" s="2"/>
    </row>
    <row r="131" spans="1:11" x14ac:dyDescent="0.35">
      <c r="A131" s="2"/>
      <c r="B131" s="120">
        <v>2</v>
      </c>
      <c r="C131" s="120">
        <v>0</v>
      </c>
      <c r="D131" s="120">
        <v>3</v>
      </c>
      <c r="E131" s="120">
        <v>0</v>
      </c>
      <c r="F131" s="120">
        <v>0</v>
      </c>
      <c r="G131" s="120">
        <v>1</v>
      </c>
      <c r="H131" s="120">
        <v>102771.23999999999</v>
      </c>
      <c r="I131" s="2"/>
      <c r="J131" s="2"/>
      <c r="K131" s="2"/>
    </row>
    <row r="132" spans="1:11" x14ac:dyDescent="0.35">
      <c r="A132" s="2"/>
      <c r="B132" s="120">
        <v>2</v>
      </c>
      <c r="C132" s="120">
        <v>0</v>
      </c>
      <c r="D132" s="120">
        <v>3</v>
      </c>
      <c r="E132" s="120">
        <v>0</v>
      </c>
      <c r="F132" s="120">
        <v>1</v>
      </c>
      <c r="G132" s="120">
        <v>0</v>
      </c>
      <c r="H132" s="120">
        <v>104024.44</v>
      </c>
      <c r="I132" s="2"/>
      <c r="J132" s="2"/>
      <c r="K132" s="2"/>
    </row>
    <row r="133" spans="1:11" x14ac:dyDescent="0.35">
      <c r="A133" s="2"/>
      <c r="B133" s="120">
        <v>2</v>
      </c>
      <c r="C133" s="120">
        <v>0</v>
      </c>
      <c r="D133" s="120">
        <v>3</v>
      </c>
      <c r="E133" s="120">
        <v>1</v>
      </c>
      <c r="F133" s="120">
        <v>0</v>
      </c>
      <c r="G133" s="120">
        <v>0</v>
      </c>
      <c r="H133" s="120">
        <v>107369.08</v>
      </c>
      <c r="I133" s="2"/>
      <c r="J133" s="2"/>
      <c r="K133" s="2"/>
    </row>
    <row r="134" spans="1:11" x14ac:dyDescent="0.35">
      <c r="A134" s="2"/>
      <c r="B134" s="120">
        <v>2</v>
      </c>
      <c r="C134" s="120">
        <v>0</v>
      </c>
      <c r="D134" s="120">
        <v>4</v>
      </c>
      <c r="E134" s="120">
        <v>0</v>
      </c>
      <c r="F134" s="120">
        <v>0</v>
      </c>
      <c r="G134" s="120">
        <v>0</v>
      </c>
      <c r="H134" s="120">
        <v>112239.92</v>
      </c>
      <c r="I134" s="2"/>
      <c r="J134" s="2"/>
      <c r="K134" s="2"/>
    </row>
    <row r="135" spans="1:11" x14ac:dyDescent="0.35">
      <c r="A135" s="2"/>
      <c r="B135" s="2"/>
      <c r="C135" s="2"/>
      <c r="D135" s="2"/>
      <c r="E135" s="2"/>
      <c r="F135" s="2"/>
      <c r="G135" s="2"/>
      <c r="H135" s="2"/>
      <c r="I135" s="2"/>
      <c r="J135" s="2"/>
      <c r="K135" s="2"/>
    </row>
    <row r="136" spans="1:11" x14ac:dyDescent="0.35">
      <c r="A136" s="2"/>
      <c r="B136" s="2"/>
      <c r="C136" s="2"/>
      <c r="D136" s="2"/>
      <c r="E136" s="2"/>
      <c r="F136" s="2"/>
      <c r="G136" s="2"/>
      <c r="H136" s="2"/>
      <c r="I136" s="2"/>
      <c r="J136" s="2"/>
      <c r="K136" s="2"/>
    </row>
    <row r="137" spans="1:11" x14ac:dyDescent="0.35">
      <c r="A137" s="2"/>
      <c r="B137" s="2"/>
      <c r="C137" s="2"/>
      <c r="D137" s="2"/>
      <c r="E137" s="2"/>
      <c r="F137" s="2"/>
      <c r="G137" s="2"/>
      <c r="H137" s="2"/>
      <c r="I137" s="2"/>
      <c r="J137" s="2"/>
      <c r="K137" s="2"/>
    </row>
    <row r="138" spans="1:11" x14ac:dyDescent="0.35">
      <c r="A138" s="2"/>
      <c r="B138" s="2"/>
      <c r="C138" s="2"/>
      <c r="D138" s="2"/>
      <c r="E138" s="2"/>
      <c r="F138" s="2"/>
      <c r="G138" s="2"/>
      <c r="H138" s="2"/>
      <c r="I138" s="2"/>
      <c r="J138" s="2"/>
      <c r="K138" s="2"/>
    </row>
    <row r="139" spans="1:11" x14ac:dyDescent="0.35">
      <c r="A139" s="2"/>
      <c r="B139" s="2"/>
      <c r="C139" s="2"/>
      <c r="D139" s="2"/>
      <c r="E139" s="2"/>
      <c r="F139" s="2"/>
      <c r="G139" s="2"/>
      <c r="H139" s="2"/>
      <c r="I139" s="2"/>
      <c r="J139" s="2"/>
      <c r="K139" s="2"/>
    </row>
  </sheetData>
  <pageMargins left="0.7" right="0.7" top="0.75" bottom="0.75" header="0.3" footer="0.3"/>
  <legacyDrawing r:id="rId1"/>
  <tableParts count="1">
    <tablePart r:id="rId2"/>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87AA6-6A47-4614-8A2D-66BCEF2B0246}">
  <sheetPr codeName="Sheet13"/>
  <dimension ref="A1:M115"/>
  <sheetViews>
    <sheetView workbookViewId="0">
      <selection activeCell="H1" sqref="H1"/>
    </sheetView>
  </sheetViews>
  <sheetFormatPr defaultRowHeight="14.5" x14ac:dyDescent="0.35"/>
  <cols>
    <col min="1" max="1" width="12.453125" bestFit="1" customWidth="1"/>
    <col min="2" max="2" width="16.453125" bestFit="1" customWidth="1"/>
    <col min="3" max="3" width="18.26953125" bestFit="1" customWidth="1"/>
    <col min="4" max="4" width="18.81640625" bestFit="1" customWidth="1"/>
    <col min="5" max="5" width="23.1796875" bestFit="1" customWidth="1"/>
    <col min="6" max="6" width="25.1796875" bestFit="1" customWidth="1"/>
    <col min="7" max="7" width="25.1796875" customWidth="1"/>
    <col min="8" max="8" width="11.453125" style="24" bestFit="1" customWidth="1"/>
    <col min="9" max="9" width="11.1796875" style="24" bestFit="1" customWidth="1"/>
    <col min="12" max="12" width="35.26953125" bestFit="1" customWidth="1"/>
    <col min="13" max="13" width="10.1796875" bestFit="1" customWidth="1"/>
  </cols>
  <sheetData>
    <row r="1" spans="1:13" x14ac:dyDescent="0.35">
      <c r="A1" t="s">
        <v>176</v>
      </c>
      <c r="B1" t="s">
        <v>177</v>
      </c>
      <c r="C1" t="s">
        <v>178</v>
      </c>
      <c r="D1" t="s">
        <v>179</v>
      </c>
      <c r="E1" t="s">
        <v>180</v>
      </c>
      <c r="F1" t="s">
        <v>181</v>
      </c>
      <c r="G1" t="s">
        <v>195</v>
      </c>
      <c r="H1" s="24" t="s">
        <v>218</v>
      </c>
      <c r="I1" s="24" t="s">
        <v>219</v>
      </c>
      <c r="L1" t="s">
        <v>220</v>
      </c>
    </row>
    <row r="2" spans="1:13" x14ac:dyDescent="0.35">
      <c r="A2">
        <v>0</v>
      </c>
      <c r="B2">
        <v>1</v>
      </c>
      <c r="C2">
        <v>0</v>
      </c>
      <c r="D2">
        <v>0</v>
      </c>
      <c r="E2">
        <v>0</v>
      </c>
      <c r="F2">
        <v>0</v>
      </c>
      <c r="G2">
        <v>0</v>
      </c>
      <c r="H2" s="129">
        <v>349.04</v>
      </c>
      <c r="I2" s="24">
        <f>H2*52</f>
        <v>18150.080000000002</v>
      </c>
    </row>
    <row r="3" spans="1:13" x14ac:dyDescent="0.35">
      <c r="A3">
        <v>0</v>
      </c>
      <c r="B3">
        <v>2</v>
      </c>
      <c r="C3">
        <v>0</v>
      </c>
      <c r="D3">
        <v>0</v>
      </c>
      <c r="E3">
        <v>0</v>
      </c>
      <c r="F3">
        <v>0</v>
      </c>
      <c r="G3">
        <v>0</v>
      </c>
      <c r="H3" s="129">
        <v>525.63</v>
      </c>
      <c r="I3" s="24">
        <f t="shared" ref="I3:I66" si="0">H3*52</f>
        <v>27332.76</v>
      </c>
      <c r="L3" t="s">
        <v>221</v>
      </c>
      <c r="M3" s="24" cm="1">
        <f t="array" ref="M3">_xlfn.XLOOKUP(1,(A:A=1)*(B:B=0)*(G:G=0),I:I)</f>
        <v>22763.52</v>
      </c>
    </row>
    <row r="4" spans="1:13" x14ac:dyDescent="0.35">
      <c r="A4">
        <v>1</v>
      </c>
      <c r="B4">
        <v>0</v>
      </c>
      <c r="C4">
        <v>0</v>
      </c>
      <c r="D4">
        <v>0</v>
      </c>
      <c r="E4">
        <v>0</v>
      </c>
      <c r="F4">
        <v>0</v>
      </c>
      <c r="G4">
        <v>0</v>
      </c>
      <c r="H4" s="129">
        <v>437.76</v>
      </c>
      <c r="I4" s="24">
        <f t="shared" si="0"/>
        <v>22763.52</v>
      </c>
      <c r="L4" t="s">
        <v>222</v>
      </c>
      <c r="M4" s="24" cm="1">
        <f t="array" ref="M4">_xlfn.XLOOKUP(1,(A:A=2)*(B:B=0)*(G:G=0),I:I)</f>
        <v>34275.279999999999</v>
      </c>
    </row>
    <row r="5" spans="1:13" x14ac:dyDescent="0.35">
      <c r="A5">
        <v>2</v>
      </c>
      <c r="B5">
        <v>0</v>
      </c>
      <c r="C5">
        <v>0</v>
      </c>
      <c r="D5">
        <v>0</v>
      </c>
      <c r="E5">
        <v>0</v>
      </c>
      <c r="F5">
        <v>0</v>
      </c>
      <c r="G5">
        <v>0</v>
      </c>
      <c r="H5" s="129">
        <v>659.14</v>
      </c>
      <c r="I5" s="24">
        <f t="shared" si="0"/>
        <v>34275.279999999999</v>
      </c>
      <c r="L5" t="s">
        <v>223</v>
      </c>
      <c r="M5" s="24" cm="1">
        <f t="array" ref="M5">_xlfn.XLOOKUP(1,(A:A=0)*(B:B=1)*(G:G=0),I:I)</f>
        <v>18150.080000000002</v>
      </c>
    </row>
    <row r="6" spans="1:13" x14ac:dyDescent="0.35">
      <c r="A6">
        <v>1</v>
      </c>
      <c r="B6">
        <v>0</v>
      </c>
      <c r="C6">
        <v>1</v>
      </c>
      <c r="D6">
        <v>0</v>
      </c>
      <c r="E6">
        <v>0</v>
      </c>
      <c r="F6">
        <v>0</v>
      </c>
      <c r="G6">
        <v>1</v>
      </c>
      <c r="H6" s="129">
        <v>896.07</v>
      </c>
      <c r="I6" s="24">
        <f t="shared" si="0"/>
        <v>46595.64</v>
      </c>
      <c r="L6" t="s">
        <v>224</v>
      </c>
      <c r="M6" s="24" cm="1">
        <f t="array" ref="M6">_xlfn.XLOOKUP(1,(A:A=0)*(B:B=2)*(G:G=0),I:I)</f>
        <v>27332.76</v>
      </c>
    </row>
    <row r="7" spans="1:13" x14ac:dyDescent="0.35">
      <c r="A7">
        <v>2</v>
      </c>
      <c r="B7">
        <v>0</v>
      </c>
      <c r="C7">
        <v>1</v>
      </c>
      <c r="D7">
        <v>0</v>
      </c>
      <c r="E7">
        <v>0</v>
      </c>
      <c r="F7">
        <v>0</v>
      </c>
      <c r="G7">
        <v>1</v>
      </c>
      <c r="H7" s="129">
        <v>1066.07</v>
      </c>
      <c r="I7" s="24">
        <f t="shared" si="0"/>
        <v>55435.64</v>
      </c>
      <c r="L7" t="s">
        <v>225</v>
      </c>
      <c r="M7" s="24" cm="1">
        <f t="array" ref="M7">_xlfn.XLOOKUP(1,(A:A=2)*(B:B=0)*(D:D=1)*(E:E=1),I:I)</f>
        <v>62144.679999999993</v>
      </c>
    </row>
    <row r="8" spans="1:13" x14ac:dyDescent="0.35">
      <c r="A8">
        <v>1</v>
      </c>
      <c r="B8">
        <v>0</v>
      </c>
      <c r="C8">
        <v>2</v>
      </c>
      <c r="D8">
        <v>0</v>
      </c>
      <c r="E8">
        <v>0</v>
      </c>
      <c r="F8">
        <v>0</v>
      </c>
      <c r="G8">
        <v>2</v>
      </c>
      <c r="H8" s="129">
        <v>1258.6099999999999</v>
      </c>
      <c r="I8" s="24">
        <f t="shared" si="0"/>
        <v>65447.719999999994</v>
      </c>
    </row>
    <row r="9" spans="1:13" x14ac:dyDescent="0.35">
      <c r="A9">
        <v>2</v>
      </c>
      <c r="B9">
        <v>0</v>
      </c>
      <c r="C9">
        <v>2</v>
      </c>
      <c r="D9">
        <v>0</v>
      </c>
      <c r="E9">
        <v>0</v>
      </c>
      <c r="F9">
        <v>0</v>
      </c>
      <c r="G9">
        <v>2</v>
      </c>
      <c r="H9" s="129">
        <v>1422.26</v>
      </c>
      <c r="I9" s="24">
        <f t="shared" si="0"/>
        <v>73957.52</v>
      </c>
      <c r="L9" t="s">
        <v>226</v>
      </c>
      <c r="M9" s="121">
        <f>M3/M4</f>
        <v>0.66413811936766087</v>
      </c>
    </row>
    <row r="10" spans="1:13" x14ac:dyDescent="0.35">
      <c r="A10">
        <v>1</v>
      </c>
      <c r="B10">
        <v>0</v>
      </c>
      <c r="C10">
        <v>3</v>
      </c>
      <c r="D10">
        <v>0</v>
      </c>
      <c r="E10">
        <v>0</v>
      </c>
      <c r="F10">
        <v>0</v>
      </c>
      <c r="G10">
        <v>3</v>
      </c>
      <c r="H10" s="129">
        <v>1660.31</v>
      </c>
      <c r="I10" s="24">
        <f t="shared" si="0"/>
        <v>86336.12</v>
      </c>
      <c r="L10" t="s">
        <v>227</v>
      </c>
      <c r="M10" s="121">
        <f>1-M9</f>
        <v>0.33586188063233913</v>
      </c>
    </row>
    <row r="11" spans="1:13" x14ac:dyDescent="0.35">
      <c r="A11">
        <v>2</v>
      </c>
      <c r="B11">
        <v>0</v>
      </c>
      <c r="C11">
        <v>3</v>
      </c>
      <c r="D11">
        <v>0</v>
      </c>
      <c r="E11">
        <v>0</v>
      </c>
      <c r="F11">
        <v>0</v>
      </c>
      <c r="G11">
        <v>3</v>
      </c>
      <c r="H11" s="129">
        <v>1809.48</v>
      </c>
      <c r="I11" s="24">
        <f t="shared" si="0"/>
        <v>94092.96</v>
      </c>
      <c r="L11" t="s">
        <v>228</v>
      </c>
      <c r="M11" s="121">
        <f>M5/M4</f>
        <v>0.52953848954698557</v>
      </c>
    </row>
    <row r="12" spans="1:13" x14ac:dyDescent="0.35">
      <c r="A12">
        <v>2</v>
      </c>
      <c r="B12">
        <v>0</v>
      </c>
      <c r="C12">
        <v>0</v>
      </c>
      <c r="D12">
        <v>0</v>
      </c>
      <c r="E12">
        <v>0</v>
      </c>
      <c r="F12">
        <v>4</v>
      </c>
      <c r="G12">
        <v>4</v>
      </c>
      <c r="H12" s="129">
        <v>1460.94</v>
      </c>
      <c r="I12" s="24">
        <f t="shared" si="0"/>
        <v>75968.88</v>
      </c>
      <c r="L12" t="s">
        <v>229</v>
      </c>
      <c r="M12" s="121">
        <f>(M6-M5)/M4</f>
        <v>0.26790970051885782</v>
      </c>
    </row>
    <row r="13" spans="1:13" x14ac:dyDescent="0.35">
      <c r="A13">
        <v>1</v>
      </c>
      <c r="B13">
        <v>0</v>
      </c>
      <c r="C13">
        <v>0</v>
      </c>
      <c r="D13">
        <v>1</v>
      </c>
      <c r="E13">
        <v>0</v>
      </c>
      <c r="F13">
        <v>0</v>
      </c>
      <c r="G13">
        <v>1</v>
      </c>
      <c r="H13" s="129">
        <v>803.32</v>
      </c>
      <c r="I13" s="24">
        <f t="shared" si="0"/>
        <v>41772.639999999999</v>
      </c>
      <c r="L13" t="s">
        <v>230</v>
      </c>
      <c r="M13" s="121">
        <f>((M7-M4)/2)/M4</f>
        <v>0.40655247747064349</v>
      </c>
    </row>
    <row r="14" spans="1:13" x14ac:dyDescent="0.35">
      <c r="A14">
        <v>2</v>
      </c>
      <c r="B14">
        <v>0</v>
      </c>
      <c r="C14">
        <v>0</v>
      </c>
      <c r="D14">
        <v>1</v>
      </c>
      <c r="E14">
        <v>0</v>
      </c>
      <c r="F14">
        <v>0</v>
      </c>
      <c r="G14">
        <v>1</v>
      </c>
      <c r="H14" s="129">
        <v>973.32</v>
      </c>
      <c r="I14" s="24">
        <f t="shared" si="0"/>
        <v>50612.639999999999</v>
      </c>
    </row>
    <row r="15" spans="1:13" x14ac:dyDescent="0.35">
      <c r="A15">
        <v>1</v>
      </c>
      <c r="B15">
        <v>0</v>
      </c>
      <c r="C15">
        <v>1</v>
      </c>
      <c r="D15">
        <v>1</v>
      </c>
      <c r="E15">
        <v>0</v>
      </c>
      <c r="F15">
        <v>0</v>
      </c>
      <c r="G15">
        <v>2</v>
      </c>
      <c r="H15" s="129">
        <v>1165.98</v>
      </c>
      <c r="I15" s="24">
        <f t="shared" si="0"/>
        <v>60630.96</v>
      </c>
    </row>
    <row r="16" spans="1:13" x14ac:dyDescent="0.35">
      <c r="A16">
        <v>2</v>
      </c>
      <c r="B16">
        <v>0</v>
      </c>
      <c r="C16">
        <v>1</v>
      </c>
      <c r="D16">
        <v>1</v>
      </c>
      <c r="E16">
        <v>0</v>
      </c>
      <c r="F16">
        <v>0</v>
      </c>
      <c r="G16">
        <v>2</v>
      </c>
      <c r="H16" s="129">
        <v>1329.63</v>
      </c>
      <c r="I16" s="24">
        <f t="shared" si="0"/>
        <v>69140.760000000009</v>
      </c>
    </row>
    <row r="17" spans="1:9" x14ac:dyDescent="0.35">
      <c r="A17">
        <v>1</v>
      </c>
      <c r="B17">
        <v>0</v>
      </c>
      <c r="C17">
        <v>2</v>
      </c>
      <c r="D17">
        <v>1</v>
      </c>
      <c r="E17">
        <v>0</v>
      </c>
      <c r="F17">
        <v>0</v>
      </c>
      <c r="G17">
        <v>3</v>
      </c>
      <c r="H17" s="129">
        <v>1567.68</v>
      </c>
      <c r="I17" s="24">
        <f t="shared" si="0"/>
        <v>81519.360000000001</v>
      </c>
    </row>
    <row r="18" spans="1:9" x14ac:dyDescent="0.35">
      <c r="A18">
        <v>2</v>
      </c>
      <c r="B18">
        <v>0</v>
      </c>
      <c r="C18">
        <v>2</v>
      </c>
      <c r="D18">
        <v>1</v>
      </c>
      <c r="E18">
        <v>0</v>
      </c>
      <c r="F18">
        <v>0</v>
      </c>
      <c r="G18">
        <v>3</v>
      </c>
      <c r="H18" s="129">
        <v>1716.85</v>
      </c>
      <c r="I18" s="24">
        <f t="shared" si="0"/>
        <v>89276.2</v>
      </c>
    </row>
    <row r="19" spans="1:9" x14ac:dyDescent="0.35">
      <c r="A19">
        <v>2</v>
      </c>
      <c r="B19">
        <v>0</v>
      </c>
      <c r="C19">
        <v>0</v>
      </c>
      <c r="D19">
        <v>0</v>
      </c>
      <c r="E19">
        <v>1</v>
      </c>
      <c r="F19">
        <v>3</v>
      </c>
      <c r="G19">
        <v>4</v>
      </c>
      <c r="H19" s="129">
        <v>1486.73</v>
      </c>
      <c r="I19" s="24">
        <f t="shared" si="0"/>
        <v>77309.960000000006</v>
      </c>
    </row>
    <row r="20" spans="1:9" x14ac:dyDescent="0.35">
      <c r="A20">
        <v>1</v>
      </c>
      <c r="B20">
        <v>0</v>
      </c>
      <c r="C20">
        <v>0</v>
      </c>
      <c r="D20">
        <v>2</v>
      </c>
      <c r="E20">
        <v>0</v>
      </c>
      <c r="F20">
        <v>0</v>
      </c>
      <c r="G20">
        <v>2</v>
      </c>
      <c r="H20" s="129">
        <v>1073.17</v>
      </c>
      <c r="I20" s="24">
        <f t="shared" si="0"/>
        <v>55804.840000000004</v>
      </c>
    </row>
    <row r="21" spans="1:9" x14ac:dyDescent="0.35">
      <c r="A21">
        <v>2</v>
      </c>
      <c r="B21">
        <v>0</v>
      </c>
      <c r="C21">
        <v>0</v>
      </c>
      <c r="D21">
        <v>2</v>
      </c>
      <c r="E21">
        <v>0</v>
      </c>
      <c r="F21">
        <v>0</v>
      </c>
      <c r="G21">
        <v>2</v>
      </c>
      <c r="H21" s="129">
        <v>1236.82</v>
      </c>
      <c r="I21" s="24">
        <f t="shared" si="0"/>
        <v>64314.64</v>
      </c>
    </row>
    <row r="22" spans="1:9" x14ac:dyDescent="0.35">
      <c r="A22">
        <v>1</v>
      </c>
      <c r="B22">
        <v>0</v>
      </c>
      <c r="C22">
        <v>1</v>
      </c>
      <c r="D22">
        <v>2</v>
      </c>
      <c r="E22">
        <v>0</v>
      </c>
      <c r="F22">
        <v>0</v>
      </c>
      <c r="G22">
        <v>3</v>
      </c>
      <c r="H22" s="129">
        <v>1474.99</v>
      </c>
      <c r="I22" s="24">
        <f t="shared" si="0"/>
        <v>76699.48</v>
      </c>
    </row>
    <row r="23" spans="1:9" x14ac:dyDescent="0.35">
      <c r="A23">
        <v>2</v>
      </c>
      <c r="B23">
        <v>0</v>
      </c>
      <c r="C23">
        <v>1</v>
      </c>
      <c r="D23">
        <v>2</v>
      </c>
      <c r="E23">
        <v>0</v>
      </c>
      <c r="F23">
        <v>0</v>
      </c>
      <c r="G23">
        <v>3</v>
      </c>
      <c r="H23" s="129">
        <v>1624.16</v>
      </c>
      <c r="I23" s="24">
        <f t="shared" si="0"/>
        <v>84456.320000000007</v>
      </c>
    </row>
    <row r="24" spans="1:9" x14ac:dyDescent="0.35">
      <c r="A24">
        <v>2</v>
      </c>
      <c r="B24">
        <v>0</v>
      </c>
      <c r="C24">
        <v>0</v>
      </c>
      <c r="D24">
        <v>0</v>
      </c>
      <c r="E24">
        <v>2</v>
      </c>
      <c r="F24">
        <v>2</v>
      </c>
      <c r="G24">
        <v>4</v>
      </c>
      <c r="H24" s="129">
        <v>1511.59</v>
      </c>
      <c r="I24" s="24">
        <f t="shared" si="0"/>
        <v>78602.679999999993</v>
      </c>
    </row>
    <row r="25" spans="1:9" x14ac:dyDescent="0.35">
      <c r="A25">
        <v>1</v>
      </c>
      <c r="B25">
        <v>0</v>
      </c>
      <c r="C25">
        <v>0</v>
      </c>
      <c r="D25">
        <v>3</v>
      </c>
      <c r="E25">
        <v>0</v>
      </c>
      <c r="F25">
        <v>0</v>
      </c>
      <c r="G25">
        <v>3</v>
      </c>
      <c r="H25" s="129">
        <v>1382.18</v>
      </c>
      <c r="I25" s="24">
        <f t="shared" si="0"/>
        <v>71873.36</v>
      </c>
    </row>
    <row r="26" spans="1:9" x14ac:dyDescent="0.35">
      <c r="A26">
        <v>2</v>
      </c>
      <c r="B26">
        <v>0</v>
      </c>
      <c r="C26">
        <v>0</v>
      </c>
      <c r="D26">
        <v>3</v>
      </c>
      <c r="E26">
        <v>0</v>
      </c>
      <c r="F26">
        <v>0</v>
      </c>
      <c r="G26">
        <v>3</v>
      </c>
      <c r="H26" s="129">
        <v>1531.35</v>
      </c>
      <c r="I26" s="24">
        <f t="shared" si="0"/>
        <v>79630.2</v>
      </c>
    </row>
    <row r="27" spans="1:9" x14ac:dyDescent="0.35">
      <c r="A27">
        <v>2</v>
      </c>
      <c r="B27">
        <v>0</v>
      </c>
      <c r="C27">
        <v>0</v>
      </c>
      <c r="D27">
        <v>0</v>
      </c>
      <c r="E27">
        <v>4</v>
      </c>
      <c r="F27">
        <v>0</v>
      </c>
      <c r="G27">
        <v>4</v>
      </c>
      <c r="H27" s="129">
        <v>1560.94</v>
      </c>
      <c r="I27" s="24">
        <f t="shared" si="0"/>
        <v>81168.88</v>
      </c>
    </row>
    <row r="28" spans="1:9" x14ac:dyDescent="0.35">
      <c r="A28">
        <v>2</v>
      </c>
      <c r="B28">
        <v>0</v>
      </c>
      <c r="C28">
        <v>0</v>
      </c>
      <c r="D28">
        <v>0</v>
      </c>
      <c r="E28">
        <v>3</v>
      </c>
      <c r="F28">
        <v>1</v>
      </c>
      <c r="G28">
        <v>4</v>
      </c>
      <c r="H28" s="129">
        <v>1536.89</v>
      </c>
      <c r="I28" s="24">
        <f t="shared" si="0"/>
        <v>79918.28</v>
      </c>
    </row>
    <row r="29" spans="1:9" x14ac:dyDescent="0.35">
      <c r="A29">
        <v>1</v>
      </c>
      <c r="B29">
        <v>0</v>
      </c>
      <c r="C29">
        <v>0</v>
      </c>
      <c r="D29">
        <v>0</v>
      </c>
      <c r="E29">
        <v>1</v>
      </c>
      <c r="F29">
        <v>0</v>
      </c>
      <c r="G29">
        <v>1</v>
      </c>
      <c r="H29" s="129">
        <v>765.16</v>
      </c>
      <c r="I29" s="24">
        <f t="shared" si="0"/>
        <v>39788.32</v>
      </c>
    </row>
    <row r="30" spans="1:9" x14ac:dyDescent="0.35">
      <c r="A30">
        <v>2</v>
      </c>
      <c r="B30">
        <v>0</v>
      </c>
      <c r="C30">
        <v>0</v>
      </c>
      <c r="D30">
        <v>0</v>
      </c>
      <c r="E30">
        <v>1</v>
      </c>
      <c r="F30">
        <v>0</v>
      </c>
      <c r="G30">
        <v>1</v>
      </c>
      <c r="H30" s="129">
        <v>929.17</v>
      </c>
      <c r="I30" s="24">
        <f t="shared" si="0"/>
        <v>48316.84</v>
      </c>
    </row>
    <row r="31" spans="1:9" x14ac:dyDescent="0.35">
      <c r="A31">
        <v>1</v>
      </c>
      <c r="B31">
        <v>0</v>
      </c>
      <c r="C31">
        <v>1</v>
      </c>
      <c r="D31">
        <v>0</v>
      </c>
      <c r="E31">
        <v>1</v>
      </c>
      <c r="F31">
        <v>0</v>
      </c>
      <c r="G31">
        <v>2</v>
      </c>
      <c r="H31" s="129">
        <v>1130.25</v>
      </c>
      <c r="I31" s="24">
        <f t="shared" si="0"/>
        <v>58773</v>
      </c>
    </row>
    <row r="32" spans="1:9" x14ac:dyDescent="0.35">
      <c r="A32">
        <v>2</v>
      </c>
      <c r="B32">
        <v>0</v>
      </c>
      <c r="C32">
        <v>1</v>
      </c>
      <c r="D32">
        <v>0</v>
      </c>
      <c r="E32">
        <v>1</v>
      </c>
      <c r="F32">
        <v>0</v>
      </c>
      <c r="G32">
        <v>2</v>
      </c>
      <c r="H32" s="129">
        <v>1287.9000000000001</v>
      </c>
      <c r="I32" s="24">
        <f t="shared" si="0"/>
        <v>66970.8</v>
      </c>
    </row>
    <row r="33" spans="1:9" x14ac:dyDescent="0.35">
      <c r="A33">
        <v>1</v>
      </c>
      <c r="B33">
        <v>0</v>
      </c>
      <c r="C33">
        <v>2</v>
      </c>
      <c r="D33">
        <v>0</v>
      </c>
      <c r="E33">
        <v>1</v>
      </c>
      <c r="F33">
        <v>0</v>
      </c>
      <c r="G33">
        <v>3</v>
      </c>
      <c r="H33" s="129">
        <v>1509.36</v>
      </c>
      <c r="I33" s="24">
        <f t="shared" si="0"/>
        <v>78486.720000000001</v>
      </c>
    </row>
    <row r="34" spans="1:9" x14ac:dyDescent="0.35">
      <c r="A34">
        <v>2</v>
      </c>
      <c r="B34">
        <v>0</v>
      </c>
      <c r="C34">
        <v>2</v>
      </c>
      <c r="D34">
        <v>0</v>
      </c>
      <c r="E34">
        <v>1</v>
      </c>
      <c r="F34">
        <v>0</v>
      </c>
      <c r="G34">
        <v>3</v>
      </c>
      <c r="H34" s="129">
        <v>1652.54</v>
      </c>
      <c r="I34" s="24">
        <f t="shared" si="0"/>
        <v>85932.08</v>
      </c>
    </row>
    <row r="35" spans="1:9" x14ac:dyDescent="0.35">
      <c r="A35">
        <v>2</v>
      </c>
      <c r="B35">
        <v>0</v>
      </c>
      <c r="C35">
        <v>0</v>
      </c>
      <c r="D35">
        <v>1</v>
      </c>
      <c r="E35">
        <v>0</v>
      </c>
      <c r="F35">
        <v>3</v>
      </c>
      <c r="G35">
        <v>4</v>
      </c>
      <c r="H35" s="129">
        <v>1542.47</v>
      </c>
      <c r="I35" s="24">
        <f t="shared" si="0"/>
        <v>80208.44</v>
      </c>
    </row>
    <row r="36" spans="1:9" x14ac:dyDescent="0.35">
      <c r="A36">
        <v>1</v>
      </c>
      <c r="B36">
        <v>0</v>
      </c>
      <c r="C36">
        <v>0</v>
      </c>
      <c r="D36">
        <v>1</v>
      </c>
      <c r="E36">
        <v>1</v>
      </c>
      <c r="F36">
        <v>0</v>
      </c>
      <c r="G36">
        <v>2</v>
      </c>
      <c r="H36" s="129">
        <v>1037.44</v>
      </c>
      <c r="I36" s="24">
        <f t="shared" si="0"/>
        <v>53946.880000000005</v>
      </c>
    </row>
    <row r="37" spans="1:9" x14ac:dyDescent="0.35">
      <c r="A37">
        <v>2</v>
      </c>
      <c r="B37">
        <v>0</v>
      </c>
      <c r="C37">
        <v>0</v>
      </c>
      <c r="D37">
        <v>1</v>
      </c>
      <c r="E37">
        <v>1</v>
      </c>
      <c r="F37">
        <v>0</v>
      </c>
      <c r="G37">
        <v>2</v>
      </c>
      <c r="H37" s="129">
        <v>1195.0899999999999</v>
      </c>
      <c r="I37" s="24">
        <f t="shared" si="0"/>
        <v>62144.679999999993</v>
      </c>
    </row>
    <row r="38" spans="1:9" x14ac:dyDescent="0.35">
      <c r="A38">
        <v>1</v>
      </c>
      <c r="B38">
        <v>0</v>
      </c>
      <c r="C38">
        <v>1</v>
      </c>
      <c r="D38">
        <v>1</v>
      </c>
      <c r="E38">
        <v>1</v>
      </c>
      <c r="F38">
        <v>0</v>
      </c>
      <c r="G38">
        <v>3</v>
      </c>
      <c r="H38" s="129">
        <v>1416.67</v>
      </c>
      <c r="I38" s="24">
        <f t="shared" si="0"/>
        <v>73666.84</v>
      </c>
    </row>
    <row r="39" spans="1:9" x14ac:dyDescent="0.35">
      <c r="A39">
        <v>2</v>
      </c>
      <c r="B39">
        <v>0</v>
      </c>
      <c r="C39">
        <v>1</v>
      </c>
      <c r="D39">
        <v>1</v>
      </c>
      <c r="E39">
        <v>1</v>
      </c>
      <c r="F39">
        <v>0</v>
      </c>
      <c r="G39">
        <v>3</v>
      </c>
      <c r="H39" s="129">
        <v>1559.85</v>
      </c>
      <c r="I39" s="24">
        <f t="shared" si="0"/>
        <v>81112.2</v>
      </c>
    </row>
    <row r="40" spans="1:9" x14ac:dyDescent="0.35">
      <c r="A40">
        <v>2</v>
      </c>
      <c r="B40">
        <v>0</v>
      </c>
      <c r="C40">
        <v>0</v>
      </c>
      <c r="D40">
        <v>1</v>
      </c>
      <c r="E40">
        <v>1</v>
      </c>
      <c r="F40">
        <v>2</v>
      </c>
      <c r="G40">
        <v>4</v>
      </c>
      <c r="H40" s="129">
        <v>1567.34</v>
      </c>
      <c r="I40" s="24">
        <f t="shared" si="0"/>
        <v>81501.679999999993</v>
      </c>
    </row>
    <row r="41" spans="1:9" x14ac:dyDescent="0.35">
      <c r="A41">
        <v>1</v>
      </c>
      <c r="B41">
        <v>0</v>
      </c>
      <c r="C41">
        <v>0</v>
      </c>
      <c r="D41">
        <v>2</v>
      </c>
      <c r="E41">
        <v>1</v>
      </c>
      <c r="F41">
        <v>0</v>
      </c>
      <c r="G41">
        <v>3</v>
      </c>
      <c r="H41" s="129">
        <v>1323.86</v>
      </c>
      <c r="I41" s="24">
        <f t="shared" si="0"/>
        <v>68840.72</v>
      </c>
    </row>
    <row r="42" spans="1:9" x14ac:dyDescent="0.35">
      <c r="A42">
        <v>2</v>
      </c>
      <c r="B42">
        <v>0</v>
      </c>
      <c r="C42">
        <v>0</v>
      </c>
      <c r="D42">
        <v>2</v>
      </c>
      <c r="E42">
        <v>1</v>
      </c>
      <c r="F42">
        <v>0</v>
      </c>
      <c r="G42">
        <v>3</v>
      </c>
      <c r="H42" s="129">
        <v>1467.04</v>
      </c>
      <c r="I42" s="24">
        <f t="shared" si="0"/>
        <v>76286.080000000002</v>
      </c>
    </row>
    <row r="43" spans="1:9" x14ac:dyDescent="0.35">
      <c r="A43">
        <v>2</v>
      </c>
      <c r="B43">
        <v>0</v>
      </c>
      <c r="C43">
        <v>0</v>
      </c>
      <c r="D43">
        <v>1</v>
      </c>
      <c r="E43">
        <v>2</v>
      </c>
      <c r="F43">
        <v>1</v>
      </c>
      <c r="G43">
        <v>4</v>
      </c>
      <c r="H43" s="129">
        <v>1592.64</v>
      </c>
      <c r="I43" s="24">
        <f t="shared" si="0"/>
        <v>82817.279999999999</v>
      </c>
    </row>
    <row r="44" spans="1:9" x14ac:dyDescent="0.35">
      <c r="A44">
        <v>2</v>
      </c>
      <c r="B44">
        <v>0</v>
      </c>
      <c r="C44">
        <v>0</v>
      </c>
      <c r="D44">
        <v>1</v>
      </c>
      <c r="E44">
        <v>3</v>
      </c>
      <c r="F44">
        <v>0</v>
      </c>
      <c r="G44">
        <v>4</v>
      </c>
      <c r="H44" s="129">
        <v>1616.69</v>
      </c>
      <c r="I44" s="24">
        <f t="shared" si="0"/>
        <v>84067.88</v>
      </c>
    </row>
    <row r="45" spans="1:9" x14ac:dyDescent="0.35">
      <c r="A45">
        <v>1</v>
      </c>
      <c r="B45">
        <v>0</v>
      </c>
      <c r="C45">
        <v>0</v>
      </c>
      <c r="D45">
        <v>0</v>
      </c>
      <c r="E45">
        <v>2</v>
      </c>
      <c r="F45">
        <v>0</v>
      </c>
      <c r="G45">
        <v>2</v>
      </c>
      <c r="H45" s="129">
        <v>986.46</v>
      </c>
      <c r="I45" s="24">
        <f t="shared" si="0"/>
        <v>51295.92</v>
      </c>
    </row>
    <row r="46" spans="1:9" x14ac:dyDescent="0.35">
      <c r="A46">
        <v>2</v>
      </c>
      <c r="B46">
        <v>0</v>
      </c>
      <c r="C46">
        <v>0</v>
      </c>
      <c r="D46">
        <v>0</v>
      </c>
      <c r="E46">
        <v>2</v>
      </c>
      <c r="F46">
        <v>0</v>
      </c>
      <c r="G46">
        <v>2</v>
      </c>
      <c r="H46" s="129">
        <v>1138.1099999999999</v>
      </c>
      <c r="I46" s="24">
        <f t="shared" si="0"/>
        <v>59181.719999999994</v>
      </c>
    </row>
    <row r="47" spans="1:9" x14ac:dyDescent="0.35">
      <c r="A47">
        <v>1</v>
      </c>
      <c r="B47">
        <v>0</v>
      </c>
      <c r="C47">
        <v>1</v>
      </c>
      <c r="D47">
        <v>0</v>
      </c>
      <c r="E47">
        <v>2</v>
      </c>
      <c r="F47">
        <v>0</v>
      </c>
      <c r="G47">
        <v>3</v>
      </c>
      <c r="H47" s="129">
        <v>1369.35</v>
      </c>
      <c r="I47" s="24">
        <f t="shared" si="0"/>
        <v>71206.2</v>
      </c>
    </row>
    <row r="48" spans="1:9" x14ac:dyDescent="0.35">
      <c r="A48">
        <v>2</v>
      </c>
      <c r="B48">
        <v>0</v>
      </c>
      <c r="C48">
        <v>1</v>
      </c>
      <c r="D48">
        <v>0</v>
      </c>
      <c r="E48">
        <v>2</v>
      </c>
      <c r="F48">
        <v>0</v>
      </c>
      <c r="G48">
        <v>3</v>
      </c>
      <c r="H48" s="129">
        <v>1506.53</v>
      </c>
      <c r="I48" s="24">
        <f t="shared" si="0"/>
        <v>78339.56</v>
      </c>
    </row>
    <row r="49" spans="1:9" x14ac:dyDescent="0.35">
      <c r="A49">
        <v>2</v>
      </c>
      <c r="B49">
        <v>0</v>
      </c>
      <c r="C49">
        <v>0</v>
      </c>
      <c r="D49">
        <v>2</v>
      </c>
      <c r="E49">
        <v>0</v>
      </c>
      <c r="F49">
        <v>2</v>
      </c>
      <c r="G49">
        <v>4</v>
      </c>
      <c r="H49" s="129">
        <v>1620.66</v>
      </c>
      <c r="I49" s="24">
        <f t="shared" si="0"/>
        <v>84274.32</v>
      </c>
    </row>
    <row r="50" spans="1:9" x14ac:dyDescent="0.35">
      <c r="A50">
        <v>1</v>
      </c>
      <c r="B50">
        <v>0</v>
      </c>
      <c r="C50">
        <v>0</v>
      </c>
      <c r="D50">
        <v>1</v>
      </c>
      <c r="E50">
        <v>2</v>
      </c>
      <c r="F50">
        <v>0</v>
      </c>
      <c r="G50">
        <v>3</v>
      </c>
      <c r="H50" s="129">
        <v>1276.54</v>
      </c>
      <c r="I50" s="24">
        <f t="shared" si="0"/>
        <v>66380.08</v>
      </c>
    </row>
    <row r="51" spans="1:9" x14ac:dyDescent="0.35">
      <c r="A51">
        <v>2</v>
      </c>
      <c r="B51">
        <v>0</v>
      </c>
      <c r="C51">
        <v>0</v>
      </c>
      <c r="D51">
        <v>1</v>
      </c>
      <c r="E51">
        <v>2</v>
      </c>
      <c r="F51">
        <v>0</v>
      </c>
      <c r="G51">
        <v>3</v>
      </c>
      <c r="H51" s="129">
        <v>1413.72</v>
      </c>
      <c r="I51" s="24">
        <f t="shared" si="0"/>
        <v>73513.440000000002</v>
      </c>
    </row>
    <row r="52" spans="1:9" x14ac:dyDescent="0.35">
      <c r="A52">
        <v>2</v>
      </c>
      <c r="B52">
        <v>0</v>
      </c>
      <c r="C52">
        <v>1</v>
      </c>
      <c r="D52">
        <v>0</v>
      </c>
      <c r="E52">
        <v>0</v>
      </c>
      <c r="F52">
        <v>3</v>
      </c>
      <c r="G52">
        <v>4</v>
      </c>
      <c r="H52" s="129">
        <v>1635.22</v>
      </c>
      <c r="I52" s="24">
        <f t="shared" si="0"/>
        <v>85031.44</v>
      </c>
    </row>
    <row r="53" spans="1:9" x14ac:dyDescent="0.35">
      <c r="A53">
        <v>2</v>
      </c>
      <c r="B53">
        <v>0</v>
      </c>
      <c r="C53">
        <v>0</v>
      </c>
      <c r="D53">
        <v>2</v>
      </c>
      <c r="E53">
        <v>1</v>
      </c>
      <c r="F53">
        <v>1</v>
      </c>
      <c r="G53">
        <v>4</v>
      </c>
      <c r="H53" s="129">
        <v>1645.96</v>
      </c>
      <c r="I53" s="24">
        <f t="shared" si="0"/>
        <v>85589.92</v>
      </c>
    </row>
    <row r="54" spans="1:9" x14ac:dyDescent="0.35">
      <c r="A54">
        <v>1</v>
      </c>
      <c r="B54">
        <v>0</v>
      </c>
      <c r="C54">
        <v>0</v>
      </c>
      <c r="D54">
        <v>0</v>
      </c>
      <c r="E54">
        <v>3</v>
      </c>
      <c r="F54">
        <v>0</v>
      </c>
      <c r="G54">
        <v>3</v>
      </c>
      <c r="H54" s="129">
        <v>1226.8</v>
      </c>
      <c r="I54" s="24">
        <f t="shared" si="0"/>
        <v>63793.599999999999</v>
      </c>
    </row>
    <row r="55" spans="1:9" x14ac:dyDescent="0.35">
      <c r="A55">
        <v>2</v>
      </c>
      <c r="B55">
        <v>0</v>
      </c>
      <c r="C55">
        <v>0</v>
      </c>
      <c r="D55">
        <v>0</v>
      </c>
      <c r="E55">
        <v>3</v>
      </c>
      <c r="F55">
        <v>0</v>
      </c>
      <c r="G55">
        <v>3</v>
      </c>
      <c r="H55" s="129">
        <v>1357.97</v>
      </c>
      <c r="I55" s="24">
        <f t="shared" si="0"/>
        <v>70614.44</v>
      </c>
    </row>
    <row r="56" spans="1:9" x14ac:dyDescent="0.35">
      <c r="A56">
        <v>2</v>
      </c>
      <c r="B56">
        <v>0</v>
      </c>
      <c r="C56">
        <v>1</v>
      </c>
      <c r="D56">
        <v>0</v>
      </c>
      <c r="E56">
        <v>1</v>
      </c>
      <c r="F56">
        <v>2</v>
      </c>
      <c r="G56">
        <v>4</v>
      </c>
      <c r="H56" s="129">
        <v>1660.15</v>
      </c>
      <c r="I56" s="24">
        <f t="shared" si="0"/>
        <v>86327.8</v>
      </c>
    </row>
    <row r="57" spans="1:9" x14ac:dyDescent="0.35">
      <c r="A57">
        <v>2</v>
      </c>
      <c r="B57">
        <v>0</v>
      </c>
      <c r="C57">
        <v>0</v>
      </c>
      <c r="D57">
        <v>2</v>
      </c>
      <c r="E57">
        <v>2</v>
      </c>
      <c r="F57">
        <v>0</v>
      </c>
      <c r="G57">
        <v>4</v>
      </c>
      <c r="H57" s="129">
        <v>1670.01</v>
      </c>
      <c r="I57" s="24">
        <f t="shared" si="0"/>
        <v>86840.52</v>
      </c>
    </row>
    <row r="58" spans="1:9" x14ac:dyDescent="0.35">
      <c r="A58">
        <v>2</v>
      </c>
      <c r="B58">
        <v>0</v>
      </c>
      <c r="C58">
        <v>1</v>
      </c>
      <c r="D58">
        <v>0</v>
      </c>
      <c r="E58">
        <v>2</v>
      </c>
      <c r="F58">
        <v>1</v>
      </c>
      <c r="G58">
        <v>4</v>
      </c>
      <c r="H58" s="129">
        <v>1685.45</v>
      </c>
      <c r="I58" s="24">
        <f t="shared" si="0"/>
        <v>87643.400000000009</v>
      </c>
    </row>
    <row r="59" spans="1:9" x14ac:dyDescent="0.35">
      <c r="A59">
        <v>1</v>
      </c>
      <c r="B59">
        <v>0</v>
      </c>
      <c r="C59">
        <v>0</v>
      </c>
      <c r="D59">
        <v>0</v>
      </c>
      <c r="E59">
        <v>0</v>
      </c>
      <c r="F59">
        <v>1</v>
      </c>
      <c r="G59">
        <v>1</v>
      </c>
      <c r="H59" s="129">
        <v>735.81</v>
      </c>
      <c r="I59" s="24">
        <f t="shared" si="0"/>
        <v>38262.119999999995</v>
      </c>
    </row>
    <row r="60" spans="1:9" x14ac:dyDescent="0.35">
      <c r="A60">
        <v>2</v>
      </c>
      <c r="B60">
        <v>0</v>
      </c>
      <c r="C60">
        <v>0</v>
      </c>
      <c r="D60">
        <v>0</v>
      </c>
      <c r="E60">
        <v>0</v>
      </c>
      <c r="F60">
        <v>1</v>
      </c>
      <c r="G60">
        <v>1</v>
      </c>
      <c r="H60" s="129">
        <v>905.81</v>
      </c>
      <c r="I60" s="24">
        <f t="shared" si="0"/>
        <v>47102.119999999995</v>
      </c>
    </row>
    <row r="61" spans="1:9" x14ac:dyDescent="0.35">
      <c r="A61">
        <v>1</v>
      </c>
      <c r="B61">
        <v>0</v>
      </c>
      <c r="C61">
        <v>1</v>
      </c>
      <c r="D61">
        <v>0</v>
      </c>
      <c r="E61">
        <v>0</v>
      </c>
      <c r="F61">
        <v>1</v>
      </c>
      <c r="G61">
        <v>2</v>
      </c>
      <c r="H61" s="129">
        <v>1101.32</v>
      </c>
      <c r="I61" s="24">
        <f t="shared" si="0"/>
        <v>57268.639999999999</v>
      </c>
    </row>
    <row r="62" spans="1:9" x14ac:dyDescent="0.35">
      <c r="A62">
        <v>2</v>
      </c>
      <c r="B62">
        <v>0</v>
      </c>
      <c r="C62">
        <v>1</v>
      </c>
      <c r="D62">
        <v>0</v>
      </c>
      <c r="E62">
        <v>0</v>
      </c>
      <c r="F62">
        <v>1</v>
      </c>
      <c r="G62">
        <v>2</v>
      </c>
      <c r="H62" s="129">
        <v>1264.97</v>
      </c>
      <c r="I62" s="24">
        <f t="shared" si="0"/>
        <v>65778.44</v>
      </c>
    </row>
    <row r="63" spans="1:9" x14ac:dyDescent="0.35">
      <c r="A63">
        <v>1</v>
      </c>
      <c r="B63">
        <v>0</v>
      </c>
      <c r="C63">
        <v>2</v>
      </c>
      <c r="D63">
        <v>0</v>
      </c>
      <c r="E63">
        <v>0</v>
      </c>
      <c r="F63">
        <v>1</v>
      </c>
      <c r="G63">
        <v>3</v>
      </c>
      <c r="H63" s="129">
        <v>1459.03</v>
      </c>
      <c r="I63" s="24">
        <f t="shared" si="0"/>
        <v>75869.56</v>
      </c>
    </row>
    <row r="64" spans="1:9" x14ac:dyDescent="0.35">
      <c r="A64">
        <v>2</v>
      </c>
      <c r="B64">
        <v>0</v>
      </c>
      <c r="C64">
        <v>2</v>
      </c>
      <c r="D64">
        <v>0</v>
      </c>
      <c r="E64">
        <v>0</v>
      </c>
      <c r="F64">
        <v>1</v>
      </c>
      <c r="G64">
        <v>3</v>
      </c>
      <c r="H64" s="129">
        <v>1628.43</v>
      </c>
      <c r="I64" s="24">
        <f t="shared" si="0"/>
        <v>84678.36</v>
      </c>
    </row>
    <row r="65" spans="1:9" x14ac:dyDescent="0.35">
      <c r="A65">
        <v>2</v>
      </c>
      <c r="B65">
        <v>0</v>
      </c>
      <c r="C65">
        <v>0</v>
      </c>
      <c r="D65">
        <v>3</v>
      </c>
      <c r="E65">
        <v>0</v>
      </c>
      <c r="F65">
        <v>1</v>
      </c>
      <c r="G65">
        <v>4</v>
      </c>
      <c r="H65" s="129">
        <v>1698.24</v>
      </c>
      <c r="I65" s="24">
        <f t="shared" si="0"/>
        <v>88308.479999999996</v>
      </c>
    </row>
    <row r="66" spans="1:9" x14ac:dyDescent="0.35">
      <c r="A66">
        <v>1</v>
      </c>
      <c r="B66">
        <v>0</v>
      </c>
      <c r="C66">
        <v>0</v>
      </c>
      <c r="D66">
        <v>1</v>
      </c>
      <c r="E66">
        <v>0</v>
      </c>
      <c r="F66">
        <v>1</v>
      </c>
      <c r="G66">
        <v>2</v>
      </c>
      <c r="H66" s="129">
        <v>1008.57</v>
      </c>
      <c r="I66" s="24">
        <f t="shared" si="0"/>
        <v>52445.64</v>
      </c>
    </row>
    <row r="67" spans="1:9" x14ac:dyDescent="0.35">
      <c r="A67">
        <v>2</v>
      </c>
      <c r="B67">
        <v>0</v>
      </c>
      <c r="C67">
        <v>0</v>
      </c>
      <c r="D67">
        <v>1</v>
      </c>
      <c r="E67">
        <v>0</v>
      </c>
      <c r="F67">
        <v>1</v>
      </c>
      <c r="G67">
        <v>2</v>
      </c>
      <c r="H67" s="129">
        <v>1215.19</v>
      </c>
      <c r="I67" s="24">
        <f t="shared" ref="I67:I108" si="1">H67*52</f>
        <v>63189.880000000005</v>
      </c>
    </row>
    <row r="68" spans="1:9" x14ac:dyDescent="0.35">
      <c r="A68">
        <v>1</v>
      </c>
      <c r="B68">
        <v>0</v>
      </c>
      <c r="C68">
        <v>1</v>
      </c>
      <c r="D68">
        <v>1</v>
      </c>
      <c r="E68">
        <v>0</v>
      </c>
      <c r="F68">
        <v>1</v>
      </c>
      <c r="G68">
        <v>3</v>
      </c>
      <c r="H68" s="129">
        <v>1366.4</v>
      </c>
      <c r="I68" s="24">
        <f t="shared" si="1"/>
        <v>71052.800000000003</v>
      </c>
    </row>
    <row r="69" spans="1:9" x14ac:dyDescent="0.35">
      <c r="A69">
        <v>2</v>
      </c>
      <c r="B69">
        <v>0</v>
      </c>
      <c r="C69">
        <v>1</v>
      </c>
      <c r="D69">
        <v>1</v>
      </c>
      <c r="E69">
        <v>0</v>
      </c>
      <c r="F69">
        <v>1</v>
      </c>
      <c r="G69">
        <v>3</v>
      </c>
      <c r="H69" s="129">
        <v>1535.8</v>
      </c>
      <c r="I69" s="24">
        <f t="shared" si="1"/>
        <v>79861.599999999991</v>
      </c>
    </row>
    <row r="70" spans="1:9" x14ac:dyDescent="0.35">
      <c r="A70">
        <v>2</v>
      </c>
      <c r="B70">
        <v>0</v>
      </c>
      <c r="C70">
        <v>1</v>
      </c>
      <c r="D70">
        <v>0</v>
      </c>
      <c r="E70">
        <v>3</v>
      </c>
      <c r="F70">
        <v>0</v>
      </c>
      <c r="G70">
        <v>4</v>
      </c>
      <c r="H70" s="129">
        <v>1709.5</v>
      </c>
      <c r="I70" s="24">
        <f t="shared" si="1"/>
        <v>88894</v>
      </c>
    </row>
    <row r="71" spans="1:9" x14ac:dyDescent="0.35">
      <c r="A71">
        <v>1</v>
      </c>
      <c r="B71">
        <v>0</v>
      </c>
      <c r="C71">
        <v>0</v>
      </c>
      <c r="D71">
        <v>2</v>
      </c>
      <c r="E71">
        <v>0</v>
      </c>
      <c r="F71">
        <v>1</v>
      </c>
      <c r="G71">
        <v>3</v>
      </c>
      <c r="H71" s="129">
        <v>1273.5899999999999</v>
      </c>
      <c r="I71" s="24">
        <f t="shared" si="1"/>
        <v>66226.679999999993</v>
      </c>
    </row>
    <row r="72" spans="1:9" x14ac:dyDescent="0.35">
      <c r="A72">
        <v>2</v>
      </c>
      <c r="B72">
        <v>0</v>
      </c>
      <c r="C72">
        <v>0</v>
      </c>
      <c r="D72">
        <v>2</v>
      </c>
      <c r="E72">
        <v>0</v>
      </c>
      <c r="F72">
        <v>1</v>
      </c>
      <c r="G72">
        <v>3</v>
      </c>
      <c r="H72" s="129">
        <v>1442.99</v>
      </c>
      <c r="I72" s="24">
        <f t="shared" si="1"/>
        <v>75035.48</v>
      </c>
    </row>
    <row r="73" spans="1:9" x14ac:dyDescent="0.35">
      <c r="A73">
        <v>2</v>
      </c>
      <c r="B73">
        <v>0</v>
      </c>
      <c r="C73">
        <v>1</v>
      </c>
      <c r="D73">
        <v>1</v>
      </c>
      <c r="E73">
        <v>0</v>
      </c>
      <c r="F73">
        <v>2</v>
      </c>
      <c r="G73">
        <v>4</v>
      </c>
      <c r="H73" s="129">
        <v>1713.47</v>
      </c>
      <c r="I73" s="24">
        <f t="shared" si="1"/>
        <v>89100.44</v>
      </c>
    </row>
    <row r="74" spans="1:9" x14ac:dyDescent="0.35">
      <c r="A74">
        <v>2</v>
      </c>
      <c r="B74">
        <v>0</v>
      </c>
      <c r="C74">
        <v>0</v>
      </c>
      <c r="D74">
        <v>3</v>
      </c>
      <c r="E74">
        <v>1</v>
      </c>
      <c r="F74">
        <v>0</v>
      </c>
      <c r="G74">
        <v>4</v>
      </c>
      <c r="H74" s="129">
        <v>1722.28</v>
      </c>
      <c r="I74" s="24">
        <f t="shared" si="1"/>
        <v>89558.56</v>
      </c>
    </row>
    <row r="75" spans="1:9" x14ac:dyDescent="0.35">
      <c r="A75">
        <v>1</v>
      </c>
      <c r="B75">
        <v>0</v>
      </c>
      <c r="C75">
        <v>0</v>
      </c>
      <c r="D75">
        <v>0</v>
      </c>
      <c r="E75">
        <v>1</v>
      </c>
      <c r="F75">
        <v>1</v>
      </c>
      <c r="G75">
        <v>2</v>
      </c>
      <c r="H75" s="129">
        <v>957.59</v>
      </c>
      <c r="I75" s="24">
        <f t="shared" si="1"/>
        <v>49794.68</v>
      </c>
    </row>
    <row r="76" spans="1:9" x14ac:dyDescent="0.35">
      <c r="A76">
        <v>2</v>
      </c>
      <c r="B76">
        <v>0</v>
      </c>
      <c r="C76">
        <v>0</v>
      </c>
      <c r="D76">
        <v>0</v>
      </c>
      <c r="E76">
        <v>1</v>
      </c>
      <c r="F76">
        <v>1</v>
      </c>
      <c r="G76">
        <v>2</v>
      </c>
      <c r="H76" s="129">
        <v>1115.24</v>
      </c>
      <c r="I76" s="24">
        <f t="shared" si="1"/>
        <v>57992.480000000003</v>
      </c>
    </row>
    <row r="77" spans="1:9" x14ac:dyDescent="0.35">
      <c r="A77">
        <v>1</v>
      </c>
      <c r="B77">
        <v>0</v>
      </c>
      <c r="C77">
        <v>1</v>
      </c>
      <c r="D77">
        <v>0</v>
      </c>
      <c r="E77">
        <v>1</v>
      </c>
      <c r="F77">
        <v>1</v>
      </c>
      <c r="G77">
        <v>3</v>
      </c>
      <c r="H77" s="129">
        <v>1317.85</v>
      </c>
      <c r="I77" s="24">
        <f t="shared" si="1"/>
        <v>68528.2</v>
      </c>
    </row>
    <row r="78" spans="1:9" x14ac:dyDescent="0.35">
      <c r="A78">
        <v>2</v>
      </c>
      <c r="B78">
        <v>0</v>
      </c>
      <c r="C78">
        <v>1</v>
      </c>
      <c r="D78">
        <v>0</v>
      </c>
      <c r="E78">
        <v>1</v>
      </c>
      <c r="F78">
        <v>1</v>
      </c>
      <c r="G78">
        <v>3</v>
      </c>
      <c r="H78" s="129">
        <v>1482.48</v>
      </c>
      <c r="I78" s="24">
        <f t="shared" si="1"/>
        <v>77088.960000000006</v>
      </c>
    </row>
    <row r="79" spans="1:9" x14ac:dyDescent="0.35">
      <c r="A79">
        <v>2</v>
      </c>
      <c r="B79">
        <v>0</v>
      </c>
      <c r="C79">
        <v>1</v>
      </c>
      <c r="D79">
        <v>1</v>
      </c>
      <c r="E79">
        <v>1</v>
      </c>
      <c r="F79">
        <v>1</v>
      </c>
      <c r="G79">
        <v>4</v>
      </c>
      <c r="H79" s="129">
        <v>1738.77</v>
      </c>
      <c r="I79" s="24">
        <f t="shared" si="1"/>
        <v>90416.04</v>
      </c>
    </row>
    <row r="80" spans="1:9" x14ac:dyDescent="0.35">
      <c r="A80">
        <v>1</v>
      </c>
      <c r="B80">
        <v>0</v>
      </c>
      <c r="C80">
        <v>0</v>
      </c>
      <c r="D80">
        <v>1</v>
      </c>
      <c r="E80">
        <v>1</v>
      </c>
      <c r="F80">
        <v>1</v>
      </c>
      <c r="G80">
        <v>3</v>
      </c>
      <c r="H80" s="129">
        <v>1225.04</v>
      </c>
      <c r="I80" s="24">
        <f t="shared" si="1"/>
        <v>63702.080000000002</v>
      </c>
    </row>
    <row r="81" spans="1:9" x14ac:dyDescent="0.35">
      <c r="A81">
        <v>2</v>
      </c>
      <c r="B81">
        <v>0</v>
      </c>
      <c r="C81">
        <v>0</v>
      </c>
      <c r="D81">
        <v>1</v>
      </c>
      <c r="E81">
        <v>1</v>
      </c>
      <c r="F81">
        <v>1</v>
      </c>
      <c r="G81">
        <v>3</v>
      </c>
      <c r="H81" s="129">
        <v>1389.67</v>
      </c>
      <c r="I81" s="24">
        <f t="shared" si="1"/>
        <v>72262.84</v>
      </c>
    </row>
    <row r="82" spans="1:9" x14ac:dyDescent="0.35">
      <c r="A82">
        <v>2</v>
      </c>
      <c r="B82">
        <v>0</v>
      </c>
      <c r="C82">
        <v>1</v>
      </c>
      <c r="D82">
        <v>1</v>
      </c>
      <c r="E82">
        <v>2</v>
      </c>
      <c r="F82">
        <v>0</v>
      </c>
      <c r="G82">
        <v>4</v>
      </c>
      <c r="H82" s="129">
        <v>1762.82</v>
      </c>
      <c r="I82" s="24">
        <f t="shared" si="1"/>
        <v>91666.64</v>
      </c>
    </row>
    <row r="83" spans="1:9" x14ac:dyDescent="0.35">
      <c r="A83">
        <v>2</v>
      </c>
      <c r="B83">
        <v>0</v>
      </c>
      <c r="C83">
        <v>0</v>
      </c>
      <c r="D83">
        <v>4</v>
      </c>
      <c r="E83">
        <v>0</v>
      </c>
      <c r="F83">
        <v>0</v>
      </c>
      <c r="G83">
        <v>4</v>
      </c>
      <c r="H83" s="129">
        <v>1786.6</v>
      </c>
      <c r="I83" s="24">
        <f t="shared" si="1"/>
        <v>92903.2</v>
      </c>
    </row>
    <row r="84" spans="1:9" x14ac:dyDescent="0.35">
      <c r="A84">
        <v>1</v>
      </c>
      <c r="B84">
        <v>0</v>
      </c>
      <c r="C84">
        <v>0</v>
      </c>
      <c r="D84">
        <v>0</v>
      </c>
      <c r="E84">
        <v>2</v>
      </c>
      <c r="F84">
        <v>1</v>
      </c>
      <c r="G84">
        <v>3</v>
      </c>
      <c r="H84" s="129">
        <v>1174.07</v>
      </c>
      <c r="I84" s="24">
        <f t="shared" si="1"/>
        <v>61051.64</v>
      </c>
    </row>
    <row r="85" spans="1:9" x14ac:dyDescent="0.35">
      <c r="A85">
        <v>2</v>
      </c>
      <c r="B85">
        <v>0</v>
      </c>
      <c r="C85">
        <v>0</v>
      </c>
      <c r="D85">
        <v>0</v>
      </c>
      <c r="E85">
        <v>2</v>
      </c>
      <c r="F85">
        <v>1</v>
      </c>
      <c r="G85">
        <v>3</v>
      </c>
      <c r="H85" s="129">
        <v>1333.93</v>
      </c>
      <c r="I85" s="24">
        <f t="shared" si="1"/>
        <v>69364.36</v>
      </c>
    </row>
    <row r="86" spans="1:9" x14ac:dyDescent="0.35">
      <c r="A86">
        <v>2</v>
      </c>
      <c r="B86">
        <v>0</v>
      </c>
      <c r="C86">
        <v>1</v>
      </c>
      <c r="D86">
        <v>2</v>
      </c>
      <c r="E86">
        <v>0</v>
      </c>
      <c r="F86">
        <v>1</v>
      </c>
      <c r="G86">
        <v>4</v>
      </c>
      <c r="H86" s="129">
        <v>1791.05</v>
      </c>
      <c r="I86" s="24">
        <f t="shared" si="1"/>
        <v>93134.599999999991</v>
      </c>
    </row>
    <row r="87" spans="1:9" x14ac:dyDescent="0.35">
      <c r="A87">
        <v>2</v>
      </c>
      <c r="B87">
        <v>0</v>
      </c>
      <c r="C87">
        <v>2</v>
      </c>
      <c r="D87">
        <v>0</v>
      </c>
      <c r="E87">
        <v>0</v>
      </c>
      <c r="F87">
        <v>2</v>
      </c>
      <c r="G87">
        <v>4</v>
      </c>
      <c r="H87" s="129">
        <v>1806.1</v>
      </c>
      <c r="I87" s="24">
        <f t="shared" si="1"/>
        <v>93917.2</v>
      </c>
    </row>
    <row r="88" spans="1:9" x14ac:dyDescent="0.35">
      <c r="A88">
        <v>2</v>
      </c>
      <c r="B88">
        <v>0</v>
      </c>
      <c r="C88">
        <v>1</v>
      </c>
      <c r="D88">
        <v>2</v>
      </c>
      <c r="E88">
        <v>1</v>
      </c>
      <c r="F88">
        <v>0</v>
      </c>
      <c r="G88">
        <v>4</v>
      </c>
      <c r="H88" s="129">
        <v>1815.09</v>
      </c>
      <c r="I88" s="24">
        <f t="shared" si="1"/>
        <v>94384.68</v>
      </c>
    </row>
    <row r="89" spans="1:9" x14ac:dyDescent="0.35">
      <c r="A89">
        <v>1</v>
      </c>
      <c r="B89">
        <v>0</v>
      </c>
      <c r="C89">
        <v>0</v>
      </c>
      <c r="D89">
        <v>0</v>
      </c>
      <c r="E89">
        <v>0</v>
      </c>
      <c r="F89">
        <v>2</v>
      </c>
      <c r="G89">
        <v>2</v>
      </c>
      <c r="H89" s="129">
        <v>926.98</v>
      </c>
      <c r="I89" s="24">
        <f t="shared" si="1"/>
        <v>48202.96</v>
      </c>
    </row>
    <row r="90" spans="1:9" x14ac:dyDescent="0.35">
      <c r="A90">
        <v>2</v>
      </c>
      <c r="B90">
        <v>0</v>
      </c>
      <c r="C90">
        <v>0</v>
      </c>
      <c r="D90">
        <v>0</v>
      </c>
      <c r="E90">
        <v>0</v>
      </c>
      <c r="F90">
        <v>2</v>
      </c>
      <c r="G90">
        <v>2</v>
      </c>
      <c r="H90" s="129">
        <v>1090.6300000000001</v>
      </c>
      <c r="I90" s="24">
        <f t="shared" si="1"/>
        <v>56712.760000000009</v>
      </c>
    </row>
    <row r="91" spans="1:9" x14ac:dyDescent="0.35">
      <c r="A91">
        <v>1</v>
      </c>
      <c r="B91">
        <v>0</v>
      </c>
      <c r="C91">
        <v>1</v>
      </c>
      <c r="D91">
        <v>0</v>
      </c>
      <c r="E91">
        <v>0</v>
      </c>
      <c r="F91">
        <v>2</v>
      </c>
      <c r="G91">
        <v>3</v>
      </c>
      <c r="H91" s="129">
        <v>1287.6600000000001</v>
      </c>
      <c r="I91" s="24">
        <f t="shared" si="1"/>
        <v>66958.320000000007</v>
      </c>
    </row>
    <row r="92" spans="1:9" x14ac:dyDescent="0.35">
      <c r="A92">
        <v>2</v>
      </c>
      <c r="B92">
        <v>0</v>
      </c>
      <c r="C92">
        <v>1</v>
      </c>
      <c r="D92">
        <v>0</v>
      </c>
      <c r="E92">
        <v>0</v>
      </c>
      <c r="F92">
        <v>2</v>
      </c>
      <c r="G92">
        <v>3</v>
      </c>
      <c r="H92" s="129">
        <v>1457.12</v>
      </c>
      <c r="I92" s="24">
        <f t="shared" si="1"/>
        <v>75770.239999999991</v>
      </c>
    </row>
    <row r="93" spans="1:9" x14ac:dyDescent="0.35">
      <c r="A93">
        <v>2</v>
      </c>
      <c r="B93">
        <v>0</v>
      </c>
      <c r="C93">
        <v>2</v>
      </c>
      <c r="D93">
        <v>0</v>
      </c>
      <c r="E93">
        <v>1</v>
      </c>
      <c r="F93">
        <v>1</v>
      </c>
      <c r="G93">
        <v>4</v>
      </c>
      <c r="H93" s="129">
        <v>1831.46</v>
      </c>
      <c r="I93" s="24">
        <f t="shared" si="1"/>
        <v>95235.92</v>
      </c>
    </row>
    <row r="94" spans="1:9" x14ac:dyDescent="0.35">
      <c r="A94">
        <v>1</v>
      </c>
      <c r="B94">
        <v>0</v>
      </c>
      <c r="C94">
        <v>0</v>
      </c>
      <c r="D94">
        <v>1</v>
      </c>
      <c r="E94">
        <v>0</v>
      </c>
      <c r="F94">
        <v>2</v>
      </c>
      <c r="G94">
        <v>3</v>
      </c>
      <c r="H94" s="129">
        <v>1194.9100000000001</v>
      </c>
      <c r="I94" s="24">
        <f t="shared" si="1"/>
        <v>62135.320000000007</v>
      </c>
    </row>
    <row r="95" spans="1:9" x14ac:dyDescent="0.35">
      <c r="A95">
        <v>2</v>
      </c>
      <c r="B95">
        <v>0</v>
      </c>
      <c r="C95">
        <v>0</v>
      </c>
      <c r="D95">
        <v>1</v>
      </c>
      <c r="E95">
        <v>0</v>
      </c>
      <c r="F95">
        <v>2</v>
      </c>
      <c r="G95">
        <v>3</v>
      </c>
      <c r="H95" s="129">
        <v>1364.37</v>
      </c>
      <c r="I95" s="24">
        <f t="shared" si="1"/>
        <v>70947.239999999991</v>
      </c>
    </row>
    <row r="96" spans="1:9" x14ac:dyDescent="0.35">
      <c r="A96">
        <v>2</v>
      </c>
      <c r="B96">
        <v>0</v>
      </c>
      <c r="C96">
        <v>2</v>
      </c>
      <c r="D96">
        <v>0</v>
      </c>
      <c r="E96">
        <v>2</v>
      </c>
      <c r="F96">
        <v>0</v>
      </c>
      <c r="G96">
        <v>4</v>
      </c>
      <c r="H96" s="129">
        <v>1855.51</v>
      </c>
      <c r="I96" s="24">
        <f t="shared" si="1"/>
        <v>96486.52</v>
      </c>
    </row>
    <row r="97" spans="1:9" x14ac:dyDescent="0.35">
      <c r="A97">
        <v>2</v>
      </c>
      <c r="B97">
        <v>0</v>
      </c>
      <c r="C97">
        <v>1</v>
      </c>
      <c r="D97">
        <v>3</v>
      </c>
      <c r="E97">
        <v>0</v>
      </c>
      <c r="F97">
        <v>0</v>
      </c>
      <c r="G97">
        <v>4</v>
      </c>
      <c r="H97" s="129">
        <v>1879.41</v>
      </c>
      <c r="I97" s="24">
        <f t="shared" si="1"/>
        <v>97729.32</v>
      </c>
    </row>
    <row r="98" spans="1:9" x14ac:dyDescent="0.35">
      <c r="A98">
        <v>1</v>
      </c>
      <c r="B98">
        <v>0</v>
      </c>
      <c r="C98">
        <v>0</v>
      </c>
      <c r="D98">
        <v>0</v>
      </c>
      <c r="E98">
        <v>1</v>
      </c>
      <c r="F98">
        <v>2</v>
      </c>
      <c r="G98">
        <v>3</v>
      </c>
      <c r="H98" s="129">
        <v>1143.93</v>
      </c>
      <c r="I98" s="24">
        <f t="shared" si="1"/>
        <v>59484.36</v>
      </c>
    </row>
    <row r="99" spans="1:9" x14ac:dyDescent="0.35">
      <c r="A99">
        <v>2</v>
      </c>
      <c r="B99">
        <v>0</v>
      </c>
      <c r="C99">
        <v>0</v>
      </c>
      <c r="D99">
        <v>0</v>
      </c>
      <c r="E99">
        <v>1</v>
      </c>
      <c r="F99">
        <v>2</v>
      </c>
      <c r="G99">
        <v>3</v>
      </c>
      <c r="H99" s="129">
        <v>1308.6199999999999</v>
      </c>
      <c r="I99" s="24">
        <f t="shared" si="1"/>
        <v>68048.239999999991</v>
      </c>
    </row>
    <row r="100" spans="1:9" x14ac:dyDescent="0.35">
      <c r="A100">
        <v>2</v>
      </c>
      <c r="B100">
        <v>0</v>
      </c>
      <c r="C100">
        <v>2</v>
      </c>
      <c r="D100">
        <v>1</v>
      </c>
      <c r="E100">
        <v>0</v>
      </c>
      <c r="F100">
        <v>1</v>
      </c>
      <c r="G100">
        <v>4</v>
      </c>
      <c r="H100" s="129">
        <v>1883.74</v>
      </c>
      <c r="I100" s="24">
        <f t="shared" si="1"/>
        <v>97954.48</v>
      </c>
    </row>
    <row r="101" spans="1:9" x14ac:dyDescent="0.35">
      <c r="A101">
        <v>2</v>
      </c>
      <c r="B101">
        <v>0</v>
      </c>
      <c r="C101">
        <v>2</v>
      </c>
      <c r="D101">
        <v>1</v>
      </c>
      <c r="E101">
        <v>1</v>
      </c>
      <c r="F101">
        <v>0</v>
      </c>
      <c r="G101">
        <v>4</v>
      </c>
      <c r="H101" s="129">
        <v>1907.78</v>
      </c>
      <c r="I101" s="24">
        <f t="shared" si="1"/>
        <v>99204.56</v>
      </c>
    </row>
    <row r="102" spans="1:9" x14ac:dyDescent="0.35">
      <c r="A102">
        <v>2</v>
      </c>
      <c r="B102">
        <v>0</v>
      </c>
      <c r="C102">
        <v>2</v>
      </c>
      <c r="D102">
        <v>2</v>
      </c>
      <c r="E102">
        <v>0</v>
      </c>
      <c r="F102">
        <v>0</v>
      </c>
      <c r="G102">
        <v>4</v>
      </c>
      <c r="H102" s="129">
        <v>1972.1</v>
      </c>
      <c r="I102" s="24">
        <f t="shared" si="1"/>
        <v>102549.2</v>
      </c>
    </row>
    <row r="103" spans="1:9" x14ac:dyDescent="0.35">
      <c r="A103">
        <v>1</v>
      </c>
      <c r="B103">
        <v>0</v>
      </c>
      <c r="C103">
        <v>0</v>
      </c>
      <c r="D103">
        <v>0</v>
      </c>
      <c r="E103">
        <v>0</v>
      </c>
      <c r="F103">
        <v>3</v>
      </c>
      <c r="G103">
        <v>3</v>
      </c>
      <c r="H103" s="129">
        <v>1113.76</v>
      </c>
      <c r="I103" s="24">
        <f t="shared" si="1"/>
        <v>57915.519999999997</v>
      </c>
    </row>
    <row r="104" spans="1:9" x14ac:dyDescent="0.35">
      <c r="A104">
        <v>2</v>
      </c>
      <c r="B104">
        <v>0</v>
      </c>
      <c r="C104">
        <v>0</v>
      </c>
      <c r="D104">
        <v>0</v>
      </c>
      <c r="E104">
        <v>0</v>
      </c>
      <c r="F104">
        <v>3</v>
      </c>
      <c r="G104">
        <v>3</v>
      </c>
      <c r="H104" s="129">
        <v>1262.9100000000001</v>
      </c>
      <c r="I104" s="24">
        <f t="shared" si="1"/>
        <v>65671.320000000007</v>
      </c>
    </row>
    <row r="105" spans="1:9" x14ac:dyDescent="0.35">
      <c r="A105">
        <v>2</v>
      </c>
      <c r="B105">
        <v>0</v>
      </c>
      <c r="C105">
        <v>3</v>
      </c>
      <c r="D105">
        <v>0</v>
      </c>
      <c r="E105">
        <v>0</v>
      </c>
      <c r="F105">
        <v>1</v>
      </c>
      <c r="G105">
        <v>4</v>
      </c>
      <c r="H105" s="129">
        <v>1976.37</v>
      </c>
      <c r="I105" s="24">
        <f t="shared" si="1"/>
        <v>102771.23999999999</v>
      </c>
    </row>
    <row r="106" spans="1:9" x14ac:dyDescent="0.35">
      <c r="A106">
        <v>2</v>
      </c>
      <c r="B106">
        <v>0</v>
      </c>
      <c r="C106">
        <v>3</v>
      </c>
      <c r="D106">
        <v>0</v>
      </c>
      <c r="E106">
        <v>1</v>
      </c>
      <c r="F106">
        <v>0</v>
      </c>
      <c r="G106">
        <v>4</v>
      </c>
      <c r="H106" s="129">
        <v>2000.47</v>
      </c>
      <c r="I106" s="24">
        <f t="shared" si="1"/>
        <v>104024.44</v>
      </c>
    </row>
    <row r="107" spans="1:9" x14ac:dyDescent="0.35">
      <c r="A107">
        <v>2</v>
      </c>
      <c r="B107">
        <v>0</v>
      </c>
      <c r="C107">
        <v>3</v>
      </c>
      <c r="D107">
        <v>1</v>
      </c>
      <c r="E107">
        <v>0</v>
      </c>
      <c r="F107">
        <v>0</v>
      </c>
      <c r="G107">
        <v>4</v>
      </c>
      <c r="H107" s="129">
        <v>2064.79</v>
      </c>
      <c r="I107" s="24">
        <f t="shared" si="1"/>
        <v>107369.08</v>
      </c>
    </row>
    <row r="108" spans="1:9" x14ac:dyDescent="0.35">
      <c r="A108">
        <v>2</v>
      </c>
      <c r="B108">
        <v>0</v>
      </c>
      <c r="C108">
        <v>4</v>
      </c>
      <c r="D108">
        <v>0</v>
      </c>
      <c r="E108">
        <v>0</v>
      </c>
      <c r="F108">
        <v>0</v>
      </c>
      <c r="G108">
        <v>4</v>
      </c>
      <c r="H108" s="129">
        <v>2158.46</v>
      </c>
      <c r="I108" s="24">
        <f t="shared" si="1"/>
        <v>112239.92</v>
      </c>
    </row>
    <row r="114" spans="12:12" x14ac:dyDescent="0.35">
      <c r="L114" s="24"/>
    </row>
    <row r="115" spans="12:12" x14ac:dyDescent="0.35">
      <c r="L115" s="121"/>
    </row>
  </sheetData>
  <conditionalFormatting sqref="H1:H108">
    <cfRule type="duplicateValues" dxfId="0" priority="1"/>
  </conditionalFormatting>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autoPageBreaks="0"/>
  </sheetPr>
  <dimension ref="A1:AA2"/>
  <sheetViews>
    <sheetView workbookViewId="0">
      <selection activeCell="A2" sqref="A2:AA2"/>
    </sheetView>
  </sheetViews>
  <sheetFormatPr defaultRowHeight="14.5" x14ac:dyDescent="0.35"/>
  <cols>
    <col min="1" max="1" width="11.54296875" customWidth="1"/>
    <col min="2" max="2" width="9.7265625" customWidth="1"/>
    <col min="3" max="11" width="8.54296875" customWidth="1"/>
    <col min="12" max="12" width="28.1796875" bestFit="1" customWidth="1"/>
    <col min="13" max="13" width="25.81640625" bestFit="1" customWidth="1"/>
    <col min="14" max="14" width="20.81640625" bestFit="1" customWidth="1"/>
    <col min="15" max="15" width="33.453125" bestFit="1" customWidth="1"/>
    <col min="16" max="16" width="16.26953125" bestFit="1" customWidth="1"/>
    <col min="17" max="17" width="14.54296875" bestFit="1" customWidth="1"/>
    <col min="18" max="18" width="27" bestFit="1" customWidth="1"/>
    <col min="19" max="19" width="28.81640625" bestFit="1" customWidth="1"/>
    <col min="20" max="20" width="27.453125" bestFit="1" customWidth="1"/>
    <col min="21" max="21" width="44.54296875" bestFit="1" customWidth="1"/>
    <col min="22" max="23" width="8.54296875" customWidth="1"/>
    <col min="24" max="24" width="33.1796875" bestFit="1" customWidth="1"/>
    <col min="25" max="25" width="34.54296875" bestFit="1" customWidth="1"/>
    <col min="26" max="26" width="30.54296875" bestFit="1" customWidth="1"/>
    <col min="27" max="27" width="30.81640625" bestFit="1" customWidth="1"/>
  </cols>
  <sheetData>
    <row r="1" spans="1:27" x14ac:dyDescent="0.35">
      <c r="A1" s="21" t="s">
        <v>23</v>
      </c>
      <c r="B1" s="21" t="s">
        <v>24</v>
      </c>
      <c r="C1" s="21" t="s">
        <v>25</v>
      </c>
      <c r="D1" s="21" t="s">
        <v>122</v>
      </c>
      <c r="E1" s="21" t="s">
        <v>123</v>
      </c>
      <c r="F1" s="21" t="s">
        <v>124</v>
      </c>
      <c r="G1" s="21" t="s">
        <v>26</v>
      </c>
      <c r="H1" s="21" t="s">
        <v>27</v>
      </c>
      <c r="I1" s="21" t="s">
        <v>28</v>
      </c>
      <c r="J1" s="21" t="s">
        <v>29</v>
      </c>
      <c r="K1" s="21" t="s">
        <v>121</v>
      </c>
      <c r="L1" s="21" t="s">
        <v>125</v>
      </c>
      <c r="M1" s="21" t="s">
        <v>20</v>
      </c>
      <c r="N1" s="21" t="s">
        <v>110</v>
      </c>
      <c r="O1" s="21" t="s">
        <v>118</v>
      </c>
      <c r="P1" s="21" t="s">
        <v>21</v>
      </c>
      <c r="Q1" s="21" t="s">
        <v>19</v>
      </c>
      <c r="R1" s="21" t="s">
        <v>126</v>
      </c>
      <c r="S1" s="21" t="s">
        <v>127</v>
      </c>
      <c r="T1" s="21" t="s">
        <v>98</v>
      </c>
      <c r="U1" s="21" t="s">
        <v>22</v>
      </c>
      <c r="V1" s="21" t="s">
        <v>92</v>
      </c>
      <c r="W1" s="21" t="s">
        <v>144</v>
      </c>
      <c r="X1" s="21" t="s">
        <v>130</v>
      </c>
      <c r="Y1" s="21" t="s">
        <v>129</v>
      </c>
      <c r="Z1" s="21" t="s">
        <v>128</v>
      </c>
      <c r="AA1" s="21" t="s">
        <v>132</v>
      </c>
    </row>
    <row r="2" spans="1:27" x14ac:dyDescent="0.35">
      <c r="A2" t="str">
        <f>IF('FPCalculationForm England'!$D$7=0,"",'FPCalculationForm England'!$D$7)</f>
        <v/>
      </c>
      <c r="B2" t="str">
        <f>IF('FPCalculationForm England'!$D$8=0,"",'FPCalculationForm England'!$D$8)</f>
        <v/>
      </c>
      <c r="C2" t="str">
        <f>IF('FPCalculationForm England'!$D$9=0,"",'FPCalculationForm England'!$D$9)</f>
        <v/>
      </c>
      <c r="D2" t="str">
        <f>IF('FPCalculationForm England'!$D$10=0,"",'FPCalculationForm England'!$D$10)</f>
        <v/>
      </c>
      <c r="E2" t="str">
        <f>IF('FPCalculationForm England'!$D$11=0,"",'FPCalculationForm England'!$D$11)</f>
        <v/>
      </c>
      <c r="F2" t="str">
        <f>IF('FPCalculationForm England'!$D$12=0,"",'FPCalculationForm England'!$D$12)</f>
        <v/>
      </c>
      <c r="G2" t="str">
        <f>IF('FPCalculationForm England'!$D$13=0,"",'FPCalculationForm England'!$D$13)</f>
        <v/>
      </c>
      <c r="H2" t="str">
        <f>IF('FPCalculationForm England'!$D$14=0,"",'FPCalculationForm England'!$D$14)</f>
        <v/>
      </c>
      <c r="I2" t="str">
        <f>IF('FPCalculationForm England'!$D$15=0,"",'FPCalculationForm England'!$D$15)</f>
        <v/>
      </c>
      <c r="J2" t="str">
        <f>IF('FPCalculationForm England'!$D$16=0,"",'FPCalculationForm England'!$D$16)</f>
        <v/>
      </c>
      <c r="K2" t="str">
        <f>IF('FPCalculationForm England'!$D$17=0,"",'FPCalculationForm England'!$D$17)</f>
        <v/>
      </c>
      <c r="L2" s="75">
        <f>'FPCalculationForm England'!E30</f>
        <v>0</v>
      </c>
      <c r="M2" s="75">
        <f>'FPCalculationForm England'!E43</f>
        <v>0</v>
      </c>
      <c r="N2" s="75">
        <f>'FPCalculationForm England'!E48</f>
        <v>0</v>
      </c>
      <c r="O2" s="75">
        <f>'FPCalculationForm England'!E50</f>
        <v>0</v>
      </c>
      <c r="P2" s="75">
        <f>'FPCalculationForm England'!E60</f>
        <v>0</v>
      </c>
      <c r="Q2">
        <f>'FPCalculationForm England'!E67</f>
        <v>0</v>
      </c>
      <c r="R2">
        <f>'FPCalculationForm England'!E64</f>
        <v>0</v>
      </c>
      <c r="S2">
        <f>'FPCalculationForm England'!E65</f>
        <v>0</v>
      </c>
      <c r="T2" s="75">
        <f>'FPCalculationForm England'!E69</f>
        <v>0</v>
      </c>
      <c r="U2" s="75">
        <f>'FPCalculationForm England'!E71</f>
        <v>0</v>
      </c>
      <c r="V2" t="str">
        <f>IF('FPCalculationForm England'!E75=0,"",'FPCalculationForm England'!E75)</f>
        <v/>
      </c>
      <c r="W2" t="str">
        <f>IF('FPCalculationForm England'!E58=0,"",'FPCalculationForm England'!E58)</f>
        <v/>
      </c>
      <c r="X2" s="75" t="str">
        <f>'FPCalculationForm England'!B81</f>
        <v>MISSING VALUE - HOUSEHOLD SIZE</v>
      </c>
      <c r="Y2" t="str">
        <f>'FPCalculationForm England'!B83</f>
        <v>MISSING VALUE - HOUSEHOLD SIZE</v>
      </c>
      <c r="Z2" s="24" t="str">
        <f>'FPCalculationForm England'!E84</f>
        <v/>
      </c>
      <c r="AA2" t="str">
        <f>'FPCalculationForm England'!B85</f>
        <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17</vt:i4>
      </vt:variant>
      <vt:variant>
        <vt:lpstr>Named Ranges</vt:lpstr>
      </vt:variant>
      <vt:variant>
        <vt:i4>3</vt:i4>
      </vt:variant>
    </vt:vector>
  </HeadingPairs>
  <TitlesOfParts>
    <vt:vector size="20" baseType="lpstr">
      <vt:lpstr>Intro&amp;Instructions</vt:lpstr>
      <vt:lpstr>Release Notes</vt:lpstr>
      <vt:lpstr>FPCalculationForm England</vt:lpstr>
      <vt:lpstr>FPCalculationForm Wales</vt:lpstr>
      <vt:lpstr>FPCalculationForm Scotland</vt:lpstr>
      <vt:lpstr>params_eng</vt:lpstr>
      <vt:lpstr>params_sco</vt:lpstr>
      <vt:lpstr>Scotland MIS Backing</vt:lpstr>
      <vt:lpstr>Sheet3</vt:lpstr>
      <vt:lpstr>Sheet4</vt:lpstr>
      <vt:lpstr>Sheet5</vt:lpstr>
      <vt:lpstr>CommunityFPDatabase England</vt:lpstr>
      <vt:lpstr>CommunityFPDatabase Wales</vt:lpstr>
      <vt:lpstr>CommunityFPDatabase Scotland</vt:lpstr>
      <vt:lpstr>DataCollectionFormEng (PRINT)</vt:lpstr>
      <vt:lpstr>DataCollectionFormWal (PRINT)</vt:lpstr>
      <vt:lpstr>DataCollectionFormSco (PRINT)</vt:lpstr>
      <vt:lpstr>'DataCollectionFormEng (PRINT)'!Print_Area</vt:lpstr>
      <vt:lpstr>'DataCollectionFormSco (PRINT)'!Print_Area</vt:lpstr>
      <vt:lpstr>'DataCollectionFormWal (PRINT)'!Print_Area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sam.homan@cse.org.uk;Adam.Wright@cse.org.uk</dc:creator>
  <cp:lastModifiedBy>Sam Homan</cp:lastModifiedBy>
  <cp:lastPrinted>2026-02-27T13:47:42Z</cp:lastPrinted>
  <dcterms:created xsi:type="dcterms:W3CDTF">2013-07-11T16:36:19Z</dcterms:created>
  <dcterms:modified xsi:type="dcterms:W3CDTF">2026-03-31T12:55:58Z</dcterms:modified>
</cp:coreProperties>
</file>